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3"/>
  </bookViews>
  <sheets>
    <sheet name="Stavba" sheetId="4" r:id="rId1"/>
    <sheet name="Krycí list" sheetId="1" r:id="rId2"/>
    <sheet name="Rekapitulace" sheetId="2" r:id="rId3"/>
    <sheet name="Položky" sheetId="3" r:id="rId4"/>
  </sheets>
  <definedNames>
    <definedName name="CelkemObjekty" localSheetId="0">Stavba!$F$31</definedName>
    <definedName name="cisloobjektu">'Krycí list'!$A$5</definedName>
    <definedName name="cislostavby">'Krycí list'!$A$7</definedName>
    <definedName name="Datum">'Krycí list'!$B$28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list'!$G$2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3">Položky!$1:$6</definedName>
    <definedName name="_xlnm.Print_Titles" localSheetId="2">Rekapitulace!$1:$6</definedName>
    <definedName name="Objednatel">'Krycí list'!$C$10</definedName>
    <definedName name="_xlnm.Print_Area" localSheetId="1">'Krycí list'!$A$1:$G$46</definedName>
    <definedName name="_xlnm.Print_Area" localSheetId="3">Položky!$A$1:$G$46</definedName>
    <definedName name="_xlnm.Print_Area" localSheetId="2">Rekapitulace!$A$1:$I$28</definedName>
    <definedName name="PocetMJ">'Krycí list'!$G$6</definedName>
    <definedName name="Poznamka">'Krycí list'!$B$38</definedName>
    <definedName name="Projektant">'Krycí list'!$C$8</definedName>
    <definedName name="PSV">Rekapitulace!$F$13</definedName>
    <definedName name="PSV0">Položky!#REF!</definedName>
    <definedName name="SazbaDPH1">'Krycí list'!$C$31</definedName>
    <definedName name="SazbaDPH2">'Krycí list'!$C$33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3" hidden="1">0</definedName>
    <definedName name="solver_num" localSheetId="3" hidden="1">0</definedName>
    <definedName name="solver_opt" localSheetId="3" hidden="1">Položky!#REF!</definedName>
    <definedName name="solver_typ" localSheetId="3" hidden="1">1</definedName>
    <definedName name="solver_val" localSheetId="3" hidden="1">0</definedName>
    <definedName name="SoucetDilu" localSheetId="0">Stavba!$F$53:$J$53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list'!$F$33</definedName>
    <definedName name="Zaklad5">'Krycí list'!$F$31</definedName>
    <definedName name="Zhotovitel">'Krycí list'!$C$11:$E$11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3"/>
  <c r="BB44" s="1"/>
  <c r="BA44"/>
  <c r="BC44"/>
  <c r="BD44"/>
  <c r="BD46" s="1"/>
  <c r="H12" i="2" s="1"/>
  <c r="BE44" i="3"/>
  <c r="BE46" s="1"/>
  <c r="I12" i="2" s="1"/>
  <c r="G45" i="3"/>
  <c r="BB45" s="1"/>
  <c r="BA45"/>
  <c r="BA46" s="1"/>
  <c r="E12" i="2" s="1"/>
  <c r="BC45" i="3"/>
  <c r="BC46" s="1"/>
  <c r="G12" i="2" s="1"/>
  <c r="BD45" i="3"/>
  <c r="BE45"/>
  <c r="C46"/>
  <c r="A12" i="2"/>
  <c r="B12"/>
  <c r="BB46" i="3" l="1"/>
  <c r="F12" i="2" s="1"/>
  <c r="G46" i="3"/>
  <c r="G36"/>
  <c r="G35"/>
  <c r="G34"/>
  <c r="G33"/>
  <c r="G32"/>
  <c r="G31"/>
  <c r="G19"/>
  <c r="G18"/>
  <c r="C42"/>
  <c r="G41"/>
  <c r="G42" s="1"/>
  <c r="I53" i="4" l="1"/>
  <c r="G53"/>
  <c r="H53"/>
  <c r="G37"/>
  <c r="F37"/>
  <c r="G31"/>
  <c r="G29"/>
  <c r="F29"/>
  <c r="H2"/>
  <c r="G39" l="1"/>
  <c r="D22" i="1"/>
  <c r="D21"/>
  <c r="F51" i="4"/>
  <c r="BE38" i="3"/>
  <c r="BD38"/>
  <c r="BC38"/>
  <c r="BA38"/>
  <c r="G38"/>
  <c r="BB38" s="1"/>
  <c r="BE37"/>
  <c r="BD37"/>
  <c r="BC37"/>
  <c r="BA37"/>
  <c r="G37"/>
  <c r="BE30"/>
  <c r="BD30"/>
  <c r="BC30"/>
  <c r="BA30"/>
  <c r="G30"/>
  <c r="BB30" s="1"/>
  <c r="B11" i="2"/>
  <c r="A11"/>
  <c r="C39" i="3"/>
  <c r="BE27"/>
  <c r="BD27"/>
  <c r="BC27"/>
  <c r="BB27"/>
  <c r="G27"/>
  <c r="BA27" s="1"/>
  <c r="BE26"/>
  <c r="BD26"/>
  <c r="BC26"/>
  <c r="BB26"/>
  <c r="G26"/>
  <c r="BA26" s="1"/>
  <c r="B10" i="2"/>
  <c r="A10"/>
  <c r="C28" i="3"/>
  <c r="BE23"/>
  <c r="BD23"/>
  <c r="BC23"/>
  <c r="BB23"/>
  <c r="G23"/>
  <c r="BA23" s="1"/>
  <c r="B9" i="2"/>
  <c r="A9"/>
  <c r="C24" i="3"/>
  <c r="BE20"/>
  <c r="BD20"/>
  <c r="BC20"/>
  <c r="BB20"/>
  <c r="G20"/>
  <c r="BA20" s="1"/>
  <c r="BE17"/>
  <c r="BD17"/>
  <c r="BC17"/>
  <c r="BB17"/>
  <c r="G17"/>
  <c r="BA17" s="1"/>
  <c r="BE16"/>
  <c r="BD16"/>
  <c r="BC16"/>
  <c r="BB16"/>
  <c r="G16"/>
  <c r="BA16" s="1"/>
  <c r="BE15"/>
  <c r="BD15"/>
  <c r="BC15"/>
  <c r="BB15"/>
  <c r="G15"/>
  <c r="BA15" s="1"/>
  <c r="B8" i="2"/>
  <c r="A8"/>
  <c r="C21" i="3"/>
  <c r="BE12"/>
  <c r="BD12"/>
  <c r="BC12"/>
  <c r="BB12"/>
  <c r="G12"/>
  <c r="BA12" s="1"/>
  <c r="BE11"/>
  <c r="BD11"/>
  <c r="BC11"/>
  <c r="BB11"/>
  <c r="G11"/>
  <c r="BA11" s="1"/>
  <c r="BE8"/>
  <c r="BD8"/>
  <c r="BC8"/>
  <c r="BB8"/>
  <c r="G8"/>
  <c r="BA8" s="1"/>
  <c r="B7" i="2"/>
  <c r="A7"/>
  <c r="C13" i="3"/>
  <c r="E4"/>
  <c r="C4"/>
  <c r="F3"/>
  <c r="C3"/>
  <c r="C2" i="2"/>
  <c r="C1"/>
  <c r="C34" i="1"/>
  <c r="F34" s="1"/>
  <c r="C32"/>
  <c r="C9"/>
  <c r="G7"/>
  <c r="D2"/>
  <c r="C2"/>
  <c r="BB21" i="3" l="1"/>
  <c r="F8" i="2" s="1"/>
  <c r="BD28" i="3"/>
  <c r="H10" i="2" s="1"/>
  <c r="BC13" i="3"/>
  <c r="G7" i="2" s="1"/>
  <c r="BD39" i="3"/>
  <c r="H11" i="2" s="1"/>
  <c r="G39" i="3"/>
  <c r="G28"/>
  <c r="BB28"/>
  <c r="F10" i="2" s="1"/>
  <c r="G24" i="3"/>
  <c r="BE24"/>
  <c r="I9" i="2" s="1"/>
  <c r="BC24" i="3"/>
  <c r="G9" i="2" s="1"/>
  <c r="BD24" i="3"/>
  <c r="H9" i="2" s="1"/>
  <c r="BA24" i="3"/>
  <c r="E9" i="2" s="1"/>
  <c r="E49" i="4" s="1"/>
  <c r="BE21" i="3"/>
  <c r="I8" i="2" s="1"/>
  <c r="BC21" i="3"/>
  <c r="G8" i="2" s="1"/>
  <c r="BD21" i="3"/>
  <c r="H8" i="2" s="1"/>
  <c r="BB13" i="3"/>
  <c r="F7" i="2" s="1"/>
  <c r="BA13" i="3"/>
  <c r="E7" i="2" s="1"/>
  <c r="E47" i="4" s="1"/>
  <c r="BE13" i="3"/>
  <c r="I7" i="2" s="1"/>
  <c r="BD13" i="3"/>
  <c r="H7" i="2" s="1"/>
  <c r="BB24" i="3"/>
  <c r="F9" i="2" s="1"/>
  <c r="BC39" i="3"/>
  <c r="G11" i="2" s="1"/>
  <c r="BA39" i="3"/>
  <c r="E11" i="2" s="1"/>
  <c r="BE39" i="3"/>
  <c r="I11" i="2" s="1"/>
  <c r="BB37" i="3"/>
  <c r="BB39" s="1"/>
  <c r="F11" i="2" s="1"/>
  <c r="F50" i="4" s="1"/>
  <c r="BC28" i="3"/>
  <c r="G10" i="2" s="1"/>
  <c r="BE28" i="3"/>
  <c r="I10" i="2" s="1"/>
  <c r="BA21" i="3"/>
  <c r="E8" i="2" s="1"/>
  <c r="E48" i="4" s="1"/>
  <c r="BA28" i="3"/>
  <c r="E10" i="2" s="1"/>
  <c r="E52" i="4" s="1"/>
  <c r="G13" i="3"/>
  <c r="G21"/>
  <c r="H13" i="2" l="1"/>
  <c r="C17" i="1" s="1"/>
  <c r="E53" i="4"/>
  <c r="F53"/>
  <c r="G13" i="2"/>
  <c r="C18" i="1" s="1"/>
  <c r="F13" i="2"/>
  <c r="C16" i="1" s="1"/>
  <c r="I13" i="2"/>
  <c r="C22" i="1" s="1"/>
  <c r="E13" i="2"/>
  <c r="C15" i="1" s="1"/>
  <c r="D52" i="4" l="1"/>
  <c r="D50"/>
  <c r="D47"/>
  <c r="D48"/>
  <c r="D49"/>
  <c r="D51"/>
  <c r="C19" i="1"/>
  <c r="C23" s="1"/>
  <c r="G26" i="2"/>
  <c r="I26" s="1"/>
  <c r="G71" i="4" s="1"/>
  <c r="G22" i="2"/>
  <c r="I22" s="1"/>
  <c r="G18"/>
  <c r="I18" s="1"/>
  <c r="G21"/>
  <c r="I21" s="1"/>
  <c r="G25"/>
  <c r="I25" s="1"/>
  <c r="G24"/>
  <c r="I24" s="1"/>
  <c r="G20"/>
  <c r="I20" s="1"/>
  <c r="G23"/>
  <c r="I23" s="1"/>
  <c r="G19"/>
  <c r="I19" s="1"/>
  <c r="D53" i="4" l="1"/>
  <c r="H27" i="2"/>
  <c r="G24" i="1" s="1"/>
  <c r="G16"/>
  <c r="G64" i="4"/>
  <c r="G22" i="1"/>
  <c r="G70" i="4"/>
  <c r="G20" i="1"/>
  <c r="G68" i="4"/>
  <c r="G17" i="1"/>
  <c r="G65" i="4"/>
  <c r="G15" i="1"/>
  <c r="G63" i="4"/>
  <c r="G18" i="1"/>
  <c r="G66" i="4"/>
  <c r="G21" i="1"/>
  <c r="G69" i="4"/>
  <c r="G19" i="1"/>
  <c r="G67" i="4"/>
  <c r="G72" l="1"/>
  <c r="F38" s="1"/>
  <c r="G23" i="1"/>
  <c r="C24"/>
  <c r="F31" s="1"/>
  <c r="F32" s="1"/>
  <c r="F35" s="1"/>
  <c r="F39" i="4" l="1"/>
  <c r="H38"/>
  <c r="H39" s="1"/>
  <c r="F30"/>
  <c r="H21" s="1"/>
  <c r="H22" s="1"/>
  <c r="H23" s="1"/>
  <c r="E38" l="1"/>
  <c r="I38" s="1"/>
  <c r="H30"/>
  <c r="F31"/>
  <c r="E39" l="1"/>
  <c r="I39" s="1"/>
  <c r="H31"/>
  <c r="E30"/>
  <c r="E31" s="1"/>
  <c r="I31" s="1"/>
  <c r="I30" l="1"/>
</calcChain>
</file>

<file path=xl/sharedStrings.xml><?xml version="1.0" encoding="utf-8"?>
<sst xmlns="http://schemas.openxmlformats.org/spreadsheetml/2006/main" count="294" uniqueCount="190">
  <si>
    <t>POLOŽKOVÝ ROZPOČET</t>
  </si>
  <si>
    <t>Rozpočet</t>
  </si>
  <si>
    <t xml:space="preserve">JKSO </t>
  </si>
  <si>
    <t>Objekt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</si>
  <si>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</si>
  <si>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</si>
  <si>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</si>
  <si>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</si>
  <si>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</si>
  <si>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</si>
  <si>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</si>
  <si>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</si>
  <si>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</si>
  <si>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</si>
  <si>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</si>
  <si>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</si>
  <si>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</si>
  <si>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</si>
  <si>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</si>
  <si>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</si>
  <si>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</si>
  <si>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</si>
  <si>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</si>
  <si>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</si>
  <si>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</si>
  <si>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</si>
  <si>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</si>
  <si>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</si>
  <si>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</si>
  <si>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</si>
  <si>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</si>
  <si>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</si>
  <si>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</si>
  <si>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</si>
  <si>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</si>
  <si>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</si>
  <si>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</si>
  <si>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</si>
  <si>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</si>
  <si>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</si>
  <si>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</si>
  <si>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</si>
  <si>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</si>
  <si>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</si>
  <si>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</si>
  <si>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</si>
  <si>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</si>
  <si>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</si>
  <si>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</si>
  <si>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</si>
  <si>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</si>
  <si>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</si>
  <si>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</si>
  <si>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</si>
  <si>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</si>
  <si>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</si>
  <si>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</si>
  <si>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</si>
  <si>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</si>
  <si>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</si>
  <si>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</si>
  <si>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</si>
  <si>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</si>
  <si>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</si>
  <si>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</si>
  <si>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</si>
  <si>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</si>
  <si>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</si>
  <si>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</si>
  <si>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</si>
  <si>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</si>
  <si>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</si>
  <si>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</si>
  <si>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</si>
  <si>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</si>
  <si>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</si>
  <si>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</si>
  <si>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SO 01</t>
  </si>
  <si>
    <t>2</t>
  </si>
  <si>
    <t>Základy a zvláštní zakládání</t>
  </si>
  <si>
    <t>m2</t>
  </si>
  <si>
    <t>5</t>
  </si>
  <si>
    <t>Komunikace</t>
  </si>
  <si>
    <t>t</t>
  </si>
  <si>
    <t>96</t>
  </si>
  <si>
    <t>Bourání konstrukcí</t>
  </si>
  <si>
    <t>979081121R00</t>
  </si>
  <si>
    <t>979082111R00</t>
  </si>
  <si>
    <t>979990001R00</t>
  </si>
  <si>
    <t>979081111R00</t>
  </si>
  <si>
    <t>711</t>
  </si>
  <si>
    <t>Izolace proti vodě</t>
  </si>
  <si>
    <t>720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</si>
  <si>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</si>
  <si>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</si>
  <si>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</si>
  <si>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</si>
  <si>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</si>
  <si>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Kompletační činnost (IČD)</t>
  </si>
  <si>
    <t>Rezerva rozpočtu</t>
  </si>
  <si>
    <t>vzorový</t>
  </si>
  <si>
    <t>Projektová dokumentace</t>
  </si>
  <si>
    <t>Položkový rozpočet stavby</t>
  </si>
  <si>
    <t xml:space="preserve">Datum: 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</si>
  <si>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</si>
  <si>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</si>
  <si>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</si>
  <si>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</si>
  <si>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</si>
  <si>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</si>
  <si>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</si>
  <si>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</si>
  <si>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</si>
  <si>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</si>
  <si>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</si>
  <si>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</si>
  <si>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</si>
  <si>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</si>
  <si>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Stavební úpravy interiéru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</si>
  <si>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</si>
  <si>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</si>
  <si>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</si>
  <si>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</si>
  <si>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</si>
  <si>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</si>
  <si>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Rekapitulace vedlejších rozpočtových nákladů</t>
  </si>
  <si>
    <t>Název vedlejšího nákladu</t>
  </si>
  <si>
    <t>Technický dozor investora</t>
  </si>
  <si>
    <t>01 Izolace proti vodě</t>
  </si>
  <si>
    <t>Zdravotechnická izolace</t>
  </si>
  <si>
    <t>Základní škola speciální a Praktická škola, Praha 6, Rooseveltova 8</t>
  </si>
  <si>
    <t>201701</t>
  </si>
  <si>
    <t>Rooseveltova169/8</t>
  </si>
  <si>
    <t>160 00   Praha 6</t>
  </si>
  <si>
    <t>Oprava havarijního stavu fasády</t>
  </si>
  <si>
    <t>Základní škola speciální a Praktická škola, Praha 6</t>
  </si>
  <si>
    <t>Zákadní škola speciální a Praktická škola, Praha 6</t>
  </si>
  <si>
    <t>Mgr. Růžena Bechyňová</t>
  </si>
  <si>
    <t>Přípravné práce</t>
  </si>
  <si>
    <t>216904112R00</t>
  </si>
  <si>
    <t>Očištění fasády tlakovou vodou s přísadou saponátu</t>
  </si>
  <si>
    <t>CZ68407157</t>
  </si>
  <si>
    <t>plocha fasády: 37.4+59.2+14.4.+3.91+3.81</t>
  </si>
  <si>
    <t>navýšení 5% - zdobení balustrády</t>
  </si>
  <si>
    <t>216904391R00</t>
  </si>
  <si>
    <t>Příplatek za ruční dočištění ocelovými kartáči, dočištění štukových profilací</t>
  </si>
  <si>
    <t>938908411R00</t>
  </si>
  <si>
    <t>Očištění povrchu krytu saponátovým roztokem</t>
  </si>
  <si>
    <t>Vnější úpravy povrchů</t>
  </si>
  <si>
    <t>620991121R00</t>
  </si>
  <si>
    <t>622427322R00</t>
  </si>
  <si>
    <t>622471321RU4</t>
  </si>
  <si>
    <t>622392194RT1</t>
  </si>
  <si>
    <t>622 01</t>
  </si>
  <si>
    <t>622392197RT3</t>
  </si>
  <si>
    <t>Zakrývání výplní vnějších otvorů</t>
  </si>
  <si>
    <t>Oprava vnějších omítek tr. VII do 30% štuk na 100% plochy</t>
  </si>
  <si>
    <t>Nátěr nebo nástřik vnějších stěn, složitost 7 hmota nátěrová</t>
  </si>
  <si>
    <t>D+M sanační postřik podkladní - sokl BD</t>
  </si>
  <si>
    <t>D+M sanační omítka vyrovnávací, včetně drátkování tl. do 35-85 mm</t>
  </si>
  <si>
    <t>D+M sanační omítka vyrovnávací tl. do 35-65 mm - sokl</t>
  </si>
  <si>
    <t>62</t>
  </si>
  <si>
    <t>94</t>
  </si>
  <si>
    <t>Lešení a stavební výtahy</t>
  </si>
  <si>
    <t>941955004R00</t>
  </si>
  <si>
    <t>Lešení lehké pomocné, výška podlahy do 3,5 m</t>
  </si>
  <si>
    <t>Dokončovací konstrukce na pozemních stavbách</t>
  </si>
  <si>
    <t>95</t>
  </si>
  <si>
    <t>952901111R00</t>
  </si>
  <si>
    <t>95 01</t>
  </si>
  <si>
    <t>Vyčištění chodníku po dokončení prací, průběžné čištění</t>
  </si>
  <si>
    <t>D+M geotextilie pod lešení 200g/m2</t>
  </si>
  <si>
    <t>978015301R00</t>
  </si>
  <si>
    <t>978015331R00</t>
  </si>
  <si>
    <t>978023411R02</t>
  </si>
  <si>
    <t>979011111R00</t>
  </si>
  <si>
    <t>979086112R00</t>
  </si>
  <si>
    <t>Otlučení omítek vnějších MVC v složit. 5-7 do 100%</t>
  </si>
  <si>
    <t>Otlučení omítek vnějších MVC v složit. 5-7 do 20%</t>
  </si>
  <si>
    <t>Vysekání a úprava spár zdiva cihelného, proškrábnutí spár do hlubky 2-3 cm</t>
  </si>
  <si>
    <t>Svislá doprava suti a vybouraných hmot za 1. podlaží</t>
  </si>
  <si>
    <t>Odvoz suti a vybouraných hmot na skládku do 1 km</t>
  </si>
  <si>
    <t>Příplatek k odvozu za každý další 1 km - odvoz do 16 km</t>
  </si>
  <si>
    <t>Vnitrostaveništní doprava suti do 10 m</t>
  </si>
  <si>
    <t>Nakládání nebo překládání suti a vybouraných hmot</t>
  </si>
  <si>
    <t>Poplatek za skládku stavební suti</t>
  </si>
  <si>
    <t>99</t>
  </si>
  <si>
    <t>Staveništní přesun hmot</t>
  </si>
  <si>
    <t>999281111R00</t>
  </si>
  <si>
    <t>Přesun hmot pro rekonstrukce do výšky 25 m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</si>
</sst>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0.0%"/>
  </numFmts>
  <fonts count="2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 CE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u/>
      <sz val="12"/>
      <name val="Arial Narrow"/>
      <family val="2"/>
      <charset val="238"/>
    </font>
    <font>
      <b/>
      <u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1">
    <xf numFmtId="0" fontId="0" fillId="0" borderId="0" xfId="0"/>
    <xf numFmtId="0" fontId="0" fillId="0" borderId="0" xfId="0" applyFill="1"/>
    <xf numFmtId="0" fontId="0" fillId="0" borderId="0" xfId="0" applyNumberFormat="1" applyBorder="1"/>
    <xf numFmtId="0" fontId="0" fillId="0" borderId="0" xfId="0" applyNumberFormat="1"/>
    <xf numFmtId="0" fontId="0" fillId="0" borderId="0" xfId="0" applyBorder="1"/>
    <xf numFmtId="0" fontId="1" fillId="0" borderId="0" xfId="0" applyFont="1" applyFill="1" applyBorder="1" applyAlignment="1"/>
    <xf numFmtId="3" fontId="0" fillId="0" borderId="0" xfId="0" applyNumberFormat="1"/>
    <xf numFmtId="0" fontId="2" fillId="0" borderId="0" xfId="0" applyFont="1"/>
    <xf numFmtId="0" fontId="4" fillId="0" borderId="0" xfId="0" applyFont="1"/>
    <xf numFmtId="0" fontId="3" fillId="0" borderId="0" xfId="1"/>
    <xf numFmtId="0" fontId="3" fillId="0" borderId="0" xfId="1" applyNumberFormat="1"/>
    <xf numFmtId="0" fontId="5" fillId="0" borderId="0" xfId="1" applyFont="1"/>
    <xf numFmtId="0" fontId="6" fillId="0" borderId="0" xfId="1" applyFont="1"/>
    <xf numFmtId="3" fontId="3" fillId="0" borderId="0" xfId="1" applyNumberForma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49" fontId="7" fillId="0" borderId="0" xfId="0" applyNumberFormat="1" applyFont="1"/>
    <xf numFmtId="0" fontId="11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2" borderId="15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15" xfId="0" applyFont="1" applyFill="1" applyBorder="1" applyAlignment="1">
      <alignment horizontal="right" wrapText="1"/>
    </xf>
    <xf numFmtId="0" fontId="7" fillId="2" borderId="9" xfId="0" applyFont="1" applyFill="1" applyBorder="1" applyAlignment="1"/>
    <xf numFmtId="0" fontId="10" fillId="2" borderId="9" xfId="0" applyFont="1" applyFill="1" applyBorder="1" applyAlignment="1">
      <alignment horizontal="right" wrapText="1"/>
    </xf>
    <xf numFmtId="0" fontId="10" fillId="2" borderId="8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4" fontId="7" fillId="0" borderId="60" xfId="0" applyNumberFormat="1" applyFont="1" applyBorder="1" applyAlignment="1">
      <alignment horizontal="right" vertical="center"/>
    </xf>
    <xf numFmtId="4" fontId="7" fillId="0" borderId="39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6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4" fontId="12" fillId="3" borderId="21" xfId="0" applyNumberFormat="1" applyFont="1" applyFill="1" applyBorder="1" applyAlignment="1">
      <alignment horizontal="right" vertical="center"/>
    </xf>
    <xf numFmtId="4" fontId="12" fillId="3" borderId="2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9" fillId="0" borderId="60" xfId="0" applyNumberFormat="1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39" xfId="0" applyFont="1" applyBorder="1"/>
    <xf numFmtId="167" fontId="9" fillId="0" borderId="40" xfId="0" applyNumberFormat="1" applyFont="1" applyBorder="1"/>
    <xf numFmtId="3" fontId="10" fillId="0" borderId="59" xfId="0" applyNumberFormat="1" applyFont="1" applyBorder="1" applyAlignment="1">
      <alignment horizontal="right"/>
    </xf>
    <xf numFmtId="3" fontId="9" fillId="0" borderId="40" xfId="0" applyNumberFormat="1" applyFont="1" applyBorder="1" applyAlignment="1">
      <alignment horizontal="right"/>
    </xf>
    <xf numFmtId="3" fontId="9" fillId="0" borderId="59" xfId="0" applyNumberFormat="1" applyFont="1" applyBorder="1" applyAlignment="1">
      <alignment horizontal="right"/>
    </xf>
    <xf numFmtId="165" fontId="7" fillId="0" borderId="56" xfId="0" applyNumberFormat="1" applyFont="1" applyBorder="1"/>
    <xf numFmtId="0" fontId="10" fillId="3" borderId="15" xfId="0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vertical="center"/>
    </xf>
    <xf numFmtId="167" fontId="9" fillId="3" borderId="8" xfId="0" applyNumberFormat="1" applyFont="1" applyFill="1" applyBorder="1"/>
    <xf numFmtId="3" fontId="10" fillId="3" borderId="10" xfId="0" applyNumberFormat="1" applyFont="1" applyFill="1" applyBorder="1" applyAlignment="1">
      <alignment horizontal="right" vertical="center"/>
    </xf>
    <xf numFmtId="165" fontId="10" fillId="3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10" fillId="2" borderId="10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49" fontId="9" fillId="0" borderId="56" xfId="0" applyNumberFormat="1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0" xfId="0" applyFont="1" applyBorder="1"/>
    <xf numFmtId="167" fontId="9" fillId="0" borderId="13" xfId="0" applyNumberFormat="1" applyFont="1" applyBorder="1"/>
    <xf numFmtId="3" fontId="10" fillId="0" borderId="56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56" xfId="0" applyNumberFormat="1" applyFont="1" applyBorder="1" applyAlignment="1">
      <alignment horizontal="right"/>
    </xf>
    <xf numFmtId="3" fontId="10" fillId="3" borderId="8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>
      <alignment horizontal="center" vertical="center"/>
    </xf>
    <xf numFmtId="165" fontId="9" fillId="0" borderId="59" xfId="0" applyNumberFormat="1" applyFont="1" applyBorder="1"/>
    <xf numFmtId="49" fontId="9" fillId="0" borderId="34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56" xfId="0" applyNumberFormat="1" applyFont="1" applyBorder="1"/>
    <xf numFmtId="165" fontId="9" fillId="3" borderId="10" xfId="0" applyNumberFormat="1" applyFont="1" applyFill="1" applyBorder="1"/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167" fontId="9" fillId="0" borderId="39" xfId="0" applyNumberFormat="1" applyFont="1" applyBorder="1"/>
    <xf numFmtId="3" fontId="10" fillId="0" borderId="39" xfId="0" applyNumberFormat="1" applyFont="1" applyBorder="1" applyAlignment="1">
      <alignment horizontal="right"/>
    </xf>
    <xf numFmtId="0" fontId="7" fillId="0" borderId="0" xfId="0" applyFont="1" applyBorder="1"/>
    <xf numFmtId="167" fontId="9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7" fontId="9" fillId="3" borderId="9" xfId="0" applyNumberFormat="1" applyFont="1" applyFill="1" applyBorder="1"/>
    <xf numFmtId="3" fontId="10" fillId="3" borderId="9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49" fontId="10" fillId="2" borderId="4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centerContinuous"/>
    </xf>
    <xf numFmtId="0" fontId="9" fillId="0" borderId="5" xfId="0" applyFont="1" applyBorder="1"/>
    <xf numFmtId="49" fontId="9" fillId="0" borderId="6" xfId="0" applyNumberFormat="1" applyFont="1" applyBorder="1" applyAlignment="1">
      <alignment horizontal="left"/>
    </xf>
    <xf numFmtId="0" fontId="9" fillId="0" borderId="8" xfId="0" applyFont="1" applyBorder="1"/>
    <xf numFmtId="49" fontId="9" fillId="0" borderId="9" xfId="0" applyNumberFormat="1" applyFont="1" applyBorder="1"/>
    <xf numFmtId="49" fontId="9" fillId="0" borderId="8" xfId="0" applyNumberFormat="1" applyFont="1" applyBorder="1"/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7" fillId="2" borderId="8" xfId="0" applyNumberFormat="1" applyFont="1" applyFill="1" applyBorder="1"/>
    <xf numFmtId="49" fontId="13" fillId="2" borderId="9" xfId="0" applyNumberFormat="1" applyFont="1" applyFill="1" applyBorder="1"/>
    <xf numFmtId="49" fontId="7" fillId="2" borderId="9" xfId="0" applyNumberFormat="1" applyFont="1" applyFill="1" applyBorder="1"/>
    <xf numFmtId="0" fontId="9" fillId="0" borderId="10" xfId="0" applyFont="1" applyFill="1" applyBorder="1"/>
    <xf numFmtId="3" fontId="9" fillId="0" borderId="11" xfId="0" applyNumberFormat="1" applyFont="1" applyBorder="1" applyAlignment="1">
      <alignment horizontal="left"/>
    </xf>
    <xf numFmtId="49" fontId="7" fillId="2" borderId="13" xfId="0" applyNumberFormat="1" applyFont="1" applyFill="1" applyBorder="1"/>
    <xf numFmtId="49" fontId="13" fillId="2" borderId="0" xfId="0" applyNumberFormat="1" applyFont="1" applyFill="1" applyBorder="1"/>
    <xf numFmtId="49" fontId="7" fillId="2" borderId="0" xfId="0" applyNumberFormat="1" applyFont="1" applyFill="1" applyBorder="1"/>
    <xf numFmtId="49" fontId="9" fillId="0" borderId="10" xfId="0" applyNumberFormat="1" applyFont="1" applyBorder="1" applyAlignment="1">
      <alignment horizontal="left"/>
    </xf>
    <xf numFmtId="0" fontId="9" fillId="0" borderId="10" xfId="0" applyNumberFormat="1" applyFont="1" applyBorder="1"/>
    <xf numFmtId="0" fontId="9" fillId="0" borderId="16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0" xfId="0" applyFont="1" applyFill="1" applyBorder="1" applyAlignment="1"/>
    <xf numFmtId="0" fontId="9" fillId="0" borderId="16" xfId="0" applyFont="1" applyFill="1" applyBorder="1" applyAlignment="1"/>
    <xf numFmtId="0" fontId="9" fillId="0" borderId="10" xfId="0" applyFont="1" applyBorder="1" applyAlignment="1"/>
    <xf numFmtId="0" fontId="9" fillId="0" borderId="16" xfId="0" applyFont="1" applyBorder="1" applyAlignment="1"/>
    <xf numFmtId="0" fontId="9" fillId="0" borderId="5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19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Continuous" vertic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Continuous"/>
    </xf>
    <xf numFmtId="0" fontId="13" fillId="2" borderId="22" xfId="0" applyFont="1" applyFill="1" applyBorder="1" applyAlignment="1">
      <alignment horizontal="centerContinuous"/>
    </xf>
    <xf numFmtId="0" fontId="7" fillId="2" borderId="22" xfId="0" applyFont="1" applyFill="1" applyBorder="1" applyAlignment="1">
      <alignment horizontal="centerContinuous"/>
    </xf>
    <xf numFmtId="0" fontId="7" fillId="0" borderId="25" xfId="0" applyFont="1" applyBorder="1"/>
    <xf numFmtId="3" fontId="7" fillId="0" borderId="6" xfId="0" applyNumberFormat="1" applyFont="1" applyBorder="1"/>
    <xf numFmtId="0" fontId="7" fillId="0" borderId="2" xfId="0" applyFont="1" applyBorder="1"/>
    <xf numFmtId="3" fontId="7" fillId="0" borderId="4" xfId="0" applyNumberFormat="1" applyFont="1" applyBorder="1"/>
    <xf numFmtId="0" fontId="7" fillId="0" borderId="3" xfId="0" applyFont="1" applyBorder="1"/>
    <xf numFmtId="0" fontId="7" fillId="0" borderId="7" xfId="0" applyFont="1" applyBorder="1"/>
    <xf numFmtId="3" fontId="7" fillId="0" borderId="9" xfId="0" applyNumberFormat="1" applyFont="1" applyBorder="1"/>
    <xf numFmtId="0" fontId="7" fillId="0" borderId="8" xfId="0" applyFont="1" applyBorder="1"/>
    <xf numFmtId="0" fontId="7" fillId="0" borderId="25" xfId="0" applyFont="1" applyBorder="1" applyAlignment="1">
      <alignment shrinkToFit="1"/>
    </xf>
    <xf numFmtId="3" fontId="7" fillId="0" borderId="30" xfId="0" applyNumberFormat="1" applyFont="1" applyBorder="1"/>
    <xf numFmtId="0" fontId="7" fillId="0" borderId="28" xfId="0" applyFont="1" applyBorder="1"/>
    <xf numFmtId="3" fontId="7" fillId="0" borderId="31" xfId="0" applyNumberFormat="1" applyFont="1" applyBorder="1"/>
    <xf numFmtId="0" fontId="7" fillId="0" borderId="29" xfId="0" applyFont="1" applyBorder="1"/>
    <xf numFmtId="0" fontId="13" fillId="2" borderId="4" xfId="0" applyFont="1" applyFill="1" applyBorder="1"/>
    <xf numFmtId="0" fontId="13" fillId="2" borderId="3" xfId="0" applyFont="1" applyFill="1" applyBorder="1"/>
    <xf numFmtId="0" fontId="13" fillId="2" borderId="32" xfId="0" applyFont="1" applyFill="1" applyBorder="1"/>
    <xf numFmtId="0" fontId="13" fillId="2" borderId="33" xfId="0" applyFont="1" applyFill="1" applyBorder="1"/>
    <xf numFmtId="0" fontId="7" fillId="0" borderId="1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0" xfId="0" applyFont="1" applyBorder="1" applyAlignment="1">
      <alignment horizontal="right"/>
    </xf>
    <xf numFmtId="14" fontId="7" fillId="0" borderId="0" xfId="0" applyNumberFormat="1" applyFont="1"/>
    <xf numFmtId="164" fontId="7" fillId="0" borderId="0" xfId="0" applyNumberFormat="1" applyFont="1" applyBorder="1"/>
    <xf numFmtId="0" fontId="7" fillId="0" borderId="0" xfId="0" applyFont="1" applyFill="1" applyBorder="1"/>
    <xf numFmtId="0" fontId="7" fillId="0" borderId="36" xfId="0" applyFont="1" applyBorder="1"/>
    <xf numFmtId="0" fontId="7" fillId="0" borderId="37" xfId="0" applyFont="1" applyBorder="1"/>
    <xf numFmtId="0" fontId="7" fillId="0" borderId="39" xfId="0" applyFont="1" applyBorder="1"/>
    <xf numFmtId="165" fontId="7" fillId="0" borderId="40" xfId="0" applyNumberFormat="1" applyFont="1" applyBorder="1" applyAlignment="1">
      <alignment horizontal="right"/>
    </xf>
    <xf numFmtId="0" fontId="7" fillId="0" borderId="40" xfId="0" applyFont="1" applyBorder="1"/>
    <xf numFmtId="0" fontId="7" fillId="0" borderId="9" xfId="0" applyFont="1" applyBorder="1"/>
    <xf numFmtId="165" fontId="7" fillId="0" borderId="8" xfId="0" applyNumberFormat="1" applyFont="1" applyBorder="1" applyAlignment="1">
      <alignment horizontal="right"/>
    </xf>
    <xf numFmtId="0" fontId="12" fillId="2" borderId="31" xfId="0" applyFont="1" applyFill="1" applyBorder="1"/>
    <xf numFmtId="0" fontId="12" fillId="2" borderId="29" xfId="0" applyFont="1" applyFill="1" applyBorder="1"/>
    <xf numFmtId="49" fontId="13" fillId="0" borderId="45" xfId="1" applyNumberFormat="1" applyFont="1" applyBorder="1"/>
    <xf numFmtId="49" fontId="7" fillId="0" borderId="45" xfId="1" applyNumberFormat="1" applyFont="1" applyBorder="1"/>
    <xf numFmtId="49" fontId="7" fillId="0" borderId="45" xfId="1" applyNumberFormat="1" applyFont="1" applyBorder="1" applyAlignment="1">
      <alignment horizontal="right"/>
    </xf>
    <xf numFmtId="0" fontId="7" fillId="0" borderId="46" xfId="1" applyFont="1" applyBorder="1"/>
    <xf numFmtId="49" fontId="7" fillId="0" borderId="45" xfId="0" applyNumberFormat="1" applyFont="1" applyBorder="1" applyAlignment="1">
      <alignment horizontal="left"/>
    </xf>
    <xf numFmtId="0" fontId="7" fillId="0" borderId="47" xfId="0" applyNumberFormat="1" applyFont="1" applyBorder="1"/>
    <xf numFmtId="49" fontId="13" fillId="0" borderId="50" xfId="1" applyNumberFormat="1" applyFont="1" applyBorder="1"/>
    <xf numFmtId="49" fontId="7" fillId="0" borderId="50" xfId="1" applyNumberFormat="1" applyFont="1" applyBorder="1"/>
    <xf numFmtId="49" fontId="7" fillId="0" borderId="50" xfId="1" applyNumberFormat="1" applyFont="1" applyBorder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49" fontId="13" fillId="2" borderId="21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49" fontId="9" fillId="0" borderId="12" xfId="0" applyNumberFormat="1" applyFont="1" applyBorder="1"/>
    <xf numFmtId="3" fontId="7" fillId="0" borderId="35" xfId="0" applyNumberFormat="1" applyFont="1" applyBorder="1"/>
    <xf numFmtId="3" fontId="7" fillId="0" borderId="13" xfId="0" applyNumberFormat="1" applyFont="1" applyBorder="1"/>
    <xf numFmtId="3" fontId="7" fillId="0" borderId="56" xfId="0" applyNumberFormat="1" applyFont="1" applyBorder="1"/>
    <xf numFmtId="3" fontId="7" fillId="0" borderId="57" xfId="0" applyNumberFormat="1" applyFont="1" applyBorder="1"/>
    <xf numFmtId="0" fontId="13" fillId="2" borderId="21" xfId="0" applyFont="1" applyFill="1" applyBorder="1"/>
    <xf numFmtId="0" fontId="13" fillId="2" borderId="22" xfId="0" applyFont="1" applyFill="1" applyBorder="1"/>
    <xf numFmtId="3" fontId="13" fillId="2" borderId="23" xfId="0" applyNumberFormat="1" applyFont="1" applyFill="1" applyBorder="1"/>
    <xf numFmtId="3" fontId="13" fillId="2" borderId="53" xfId="0" applyNumberFormat="1" applyFont="1" applyFill="1" applyBorder="1"/>
    <xf numFmtId="3" fontId="13" fillId="2" borderId="54" xfId="0" applyNumberFormat="1" applyFont="1" applyFill="1" applyBorder="1"/>
    <xf numFmtId="3" fontId="13" fillId="2" borderId="55" xfId="0" applyNumberFormat="1" applyFont="1" applyFill="1" applyBorder="1"/>
    <xf numFmtId="3" fontId="8" fillId="0" borderId="0" xfId="0" applyNumberFormat="1" applyFont="1" applyAlignment="1">
      <alignment horizontal="centerContinuous"/>
    </xf>
    <xf numFmtId="0" fontId="13" fillId="2" borderId="2" xfId="0" applyFont="1" applyFill="1" applyBorder="1"/>
    <xf numFmtId="0" fontId="7" fillId="2" borderId="33" xfId="0" applyFont="1" applyFill="1" applyBorder="1"/>
    <xf numFmtId="0" fontId="13" fillId="2" borderId="58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right"/>
    </xf>
    <xf numFmtId="4" fontId="10" fillId="2" borderId="33" xfId="0" applyNumberFormat="1" applyFont="1" applyFill="1" applyBorder="1" applyAlignment="1">
      <alignment horizontal="right"/>
    </xf>
    <xf numFmtId="0" fontId="7" fillId="0" borderId="27" xfId="0" applyFont="1" applyBorder="1"/>
    <xf numFmtId="0" fontId="7" fillId="0" borderId="17" xfId="0" applyFont="1" applyBorder="1"/>
    <xf numFmtId="3" fontId="7" fillId="0" borderId="26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0" fontId="7" fillId="2" borderId="28" xfId="0" applyFont="1" applyFill="1" applyBorder="1"/>
    <xf numFmtId="0" fontId="13" fillId="2" borderId="31" xfId="0" applyFont="1" applyFill="1" applyBorder="1"/>
    <xf numFmtId="0" fontId="7" fillId="2" borderId="31" xfId="0" applyFont="1" applyFill="1" applyBorder="1"/>
    <xf numFmtId="4" fontId="7" fillId="2" borderId="42" xfId="0" applyNumberFormat="1" applyFont="1" applyFill="1" applyBorder="1"/>
    <xf numFmtId="4" fontId="7" fillId="2" borderId="28" xfId="0" applyNumberFormat="1" applyFont="1" applyFill="1" applyBorder="1"/>
    <xf numFmtId="4" fontId="7" fillId="2" borderId="31" xfId="0" applyNumberFormat="1" applyFont="1" applyFill="1" applyBorder="1"/>
    <xf numFmtId="3" fontId="9" fillId="0" borderId="0" xfId="0" applyNumberFormat="1" applyFont="1"/>
    <xf numFmtId="4" fontId="9" fillId="0" borderId="0" xfId="0" applyNumberFormat="1" applyFont="1"/>
    <xf numFmtId="4" fontId="7" fillId="0" borderId="0" xfId="0" applyNumberFormat="1" applyFont="1"/>
    <xf numFmtId="0" fontId="7" fillId="0" borderId="0" xfId="1" applyFont="1"/>
    <xf numFmtId="0" fontId="16" fillId="0" borderId="0" xfId="1" applyFont="1" applyAlignment="1">
      <alignment horizontal="centerContinuous"/>
    </xf>
    <xf numFmtId="0" fontId="17" fillId="0" borderId="0" xfId="1" applyFont="1" applyAlignment="1">
      <alignment horizontal="centerContinuous"/>
    </xf>
    <xf numFmtId="0" fontId="17" fillId="0" borderId="0" xfId="1" applyFont="1" applyAlignment="1">
      <alignment horizontal="right"/>
    </xf>
    <xf numFmtId="0" fontId="7" fillId="0" borderId="45" xfId="1" applyFont="1" applyBorder="1"/>
    <xf numFmtId="0" fontId="9" fillId="0" borderId="46" xfId="1" applyFont="1" applyBorder="1" applyAlignment="1">
      <alignment horizontal="right"/>
    </xf>
    <xf numFmtId="49" fontId="7" fillId="0" borderId="45" xfId="1" applyNumberFormat="1" applyFont="1" applyBorder="1" applyAlignment="1">
      <alignment horizontal="left"/>
    </xf>
    <xf numFmtId="0" fontId="7" fillId="0" borderId="47" xfId="1" applyFont="1" applyBorder="1"/>
    <xf numFmtId="0" fontId="7" fillId="0" borderId="50" xfId="1" applyFont="1" applyBorder="1"/>
    <xf numFmtId="0" fontId="9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/>
    <xf numFmtId="49" fontId="9" fillId="2" borderId="10" xfId="1" applyNumberFormat="1" applyFont="1" applyFill="1" applyBorder="1"/>
    <xf numFmtId="0" fontId="9" fillId="2" borderId="8" xfId="1" applyFont="1" applyFill="1" applyBorder="1" applyAlignment="1">
      <alignment horizontal="center"/>
    </xf>
    <xf numFmtId="0" fontId="9" fillId="2" borderId="8" xfId="1" applyNumberFormat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13" fillId="0" borderId="56" xfId="1" applyFont="1" applyBorder="1" applyAlignment="1">
      <alignment horizontal="center"/>
    </xf>
    <xf numFmtId="49" fontId="13" fillId="0" borderId="56" xfId="1" applyNumberFormat="1" applyFont="1" applyBorder="1" applyAlignment="1">
      <alignment horizontal="left"/>
    </xf>
    <xf numFmtId="0" fontId="13" fillId="0" borderId="15" xfId="1" applyFont="1" applyBorder="1"/>
    <xf numFmtId="0" fontId="7" fillId="0" borderId="9" xfId="1" applyFont="1" applyBorder="1" applyAlignment="1">
      <alignment horizontal="center"/>
    </xf>
    <xf numFmtId="0" fontId="7" fillId="0" borderId="9" xfId="1" applyNumberFormat="1" applyFont="1" applyBorder="1" applyAlignment="1">
      <alignment horizontal="right"/>
    </xf>
    <xf numFmtId="0" fontId="7" fillId="0" borderId="8" xfId="1" applyNumberFormat="1" applyFont="1" applyBorder="1"/>
    <xf numFmtId="0" fontId="14" fillId="0" borderId="59" xfId="1" applyFont="1" applyBorder="1" applyAlignment="1">
      <alignment horizontal="center" vertical="top"/>
    </xf>
    <xf numFmtId="49" fontId="14" fillId="0" borderId="59" xfId="1" applyNumberFormat="1" applyFont="1" applyBorder="1" applyAlignment="1">
      <alignment horizontal="left" vertical="top"/>
    </xf>
    <xf numFmtId="0" fontId="14" fillId="0" borderId="59" xfId="1" applyFont="1" applyBorder="1" applyAlignment="1">
      <alignment vertical="top" wrapText="1"/>
    </xf>
    <xf numFmtId="49" fontId="14" fillId="0" borderId="59" xfId="1" applyNumberFormat="1" applyFont="1" applyBorder="1" applyAlignment="1">
      <alignment horizontal="center" shrinkToFit="1"/>
    </xf>
    <xf numFmtId="4" fontId="14" fillId="0" borderId="59" xfId="1" applyNumberFormat="1" applyFont="1" applyBorder="1" applyAlignment="1">
      <alignment horizontal="right"/>
    </xf>
    <xf numFmtId="4" fontId="14" fillId="0" borderId="59" xfId="1" applyNumberFormat="1" applyFont="1" applyBorder="1"/>
    <xf numFmtId="0" fontId="7" fillId="2" borderId="10" xfId="1" applyFont="1" applyFill="1" applyBorder="1" applyAlignment="1">
      <alignment horizontal="center"/>
    </xf>
    <xf numFmtId="49" fontId="18" fillId="2" borderId="10" xfId="1" applyNumberFormat="1" applyFont="1" applyFill="1" applyBorder="1" applyAlignment="1">
      <alignment horizontal="left"/>
    </xf>
    <xf numFmtId="0" fontId="18" fillId="2" borderId="15" xfId="1" applyFont="1" applyFill="1" applyBorder="1"/>
    <xf numFmtId="0" fontId="7" fillId="2" borderId="9" xfId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right"/>
    </xf>
    <xf numFmtId="4" fontId="7" fillId="2" borderId="8" xfId="1" applyNumberFormat="1" applyFont="1" applyFill="1" applyBorder="1" applyAlignment="1">
      <alignment horizontal="right"/>
    </xf>
    <xf numFmtId="4" fontId="13" fillId="2" borderId="10" xfId="1" applyNumberFormat="1" applyFont="1" applyFill="1" applyBorder="1"/>
    <xf numFmtId="0" fontId="7" fillId="0" borderId="0" xfId="1" applyFont="1" applyBorder="1"/>
    <xf numFmtId="0" fontId="19" fillId="0" borderId="0" xfId="1" applyFont="1" applyAlignment="1"/>
    <xf numFmtId="0" fontId="20" fillId="0" borderId="0" xfId="1" applyFont="1" applyBorder="1"/>
    <xf numFmtId="3" fontId="20" fillId="0" borderId="0" xfId="1" applyNumberFormat="1" applyFont="1" applyBorder="1" applyAlignment="1">
      <alignment horizontal="right"/>
    </xf>
    <xf numFmtId="4" fontId="20" fillId="0" borderId="0" xfId="1" applyNumberFormat="1" applyFont="1" applyBorder="1"/>
    <xf numFmtId="0" fontId="19" fillId="0" borderId="0" xfId="1" applyFont="1" applyBorder="1" applyAlignment="1"/>
    <xf numFmtId="0" fontId="7" fillId="0" borderId="0" xfId="1" applyFont="1" applyBorder="1" applyAlignment="1">
      <alignment horizontal="right"/>
    </xf>
    <xf numFmtId="0" fontId="8" fillId="0" borderId="1" xfId="0" applyFont="1" applyBorder="1" applyAlignment="1">
      <alignment horizontal="centerContinuous" vertical="top"/>
    </xf>
    <xf numFmtId="0" fontId="13" fillId="2" borderId="2" xfId="0" applyFont="1" applyFill="1" applyBorder="1" applyAlignment="1">
      <alignment horizontal="left"/>
    </xf>
    <xf numFmtId="0" fontId="13" fillId="0" borderId="7" xfId="0" applyFont="1" applyBorder="1"/>
    <xf numFmtId="49" fontId="13" fillId="2" borderId="7" xfId="0" applyNumberFormat="1" applyFont="1" applyFill="1" applyBorder="1"/>
    <xf numFmtId="49" fontId="13" fillId="2" borderId="12" xfId="0" applyNumberFormat="1" applyFont="1" applyFill="1" applyBorder="1"/>
    <xf numFmtId="0" fontId="9" fillId="0" borderId="14" xfId="0" applyFont="1" applyBorder="1"/>
    <xf numFmtId="0" fontId="9" fillId="0" borderId="7" xfId="0" applyFont="1" applyBorder="1"/>
    <xf numFmtId="0" fontId="8" fillId="0" borderId="18" xfId="0" applyFont="1" applyBorder="1" applyAlignment="1">
      <alignment horizontal="centerContinuous" vertical="center"/>
    </xf>
    <xf numFmtId="0" fontId="13" fillId="2" borderId="21" xfId="0" applyFont="1" applyFill="1" applyBorder="1" applyAlignment="1">
      <alignment horizontal="left"/>
    </xf>
    <xf numFmtId="0" fontId="7" fillId="0" borderId="24" xfId="0" applyFont="1" applyBorder="1"/>
    <xf numFmtId="0" fontId="7" fillId="0" borderId="26" xfId="0" applyFont="1" applyBorder="1"/>
    <xf numFmtId="0" fontId="7" fillId="0" borderId="12" xfId="0" applyFont="1" applyBorder="1"/>
    <xf numFmtId="0" fontId="7" fillId="0" borderId="38" xfId="0" applyFont="1" applyBorder="1"/>
    <xf numFmtId="0" fontId="12" fillId="2" borderId="28" xfId="0" applyFont="1" applyFill="1" applyBorder="1"/>
    <xf numFmtId="0" fontId="7" fillId="0" borderId="0" xfId="0" applyFont="1" applyAlignment="1">
      <alignment vertical="justify"/>
    </xf>
    <xf numFmtId="0" fontId="19" fillId="0" borderId="59" xfId="1" applyFont="1" applyBorder="1" applyAlignment="1">
      <alignment vertical="top" wrapText="1"/>
    </xf>
    <xf numFmtId="49" fontId="19" fillId="0" borderId="59" xfId="1" applyNumberFormat="1" applyFont="1" applyBorder="1" applyAlignment="1">
      <alignment horizontal="center" shrinkToFit="1"/>
    </xf>
    <xf numFmtId="4" fontId="19" fillId="0" borderId="59" xfId="1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" fontId="7" fillId="0" borderId="39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62" xfId="0" applyNumberFormat="1" applyFont="1" applyBorder="1" applyAlignment="1">
      <alignment horizontal="right" vertical="center"/>
    </xf>
    <xf numFmtId="3" fontId="12" fillId="4" borderId="22" xfId="0" applyNumberFormat="1" applyFont="1" applyFill="1" applyBorder="1" applyAlignment="1">
      <alignment horizontal="right" vertical="center"/>
    </xf>
    <xf numFmtId="3" fontId="12" fillId="4" borderId="5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7" fillId="0" borderId="28" xfId="0" applyFont="1" applyBorder="1" applyAlignment="1">
      <alignment horizontal="center" shrinkToFit="1"/>
    </xf>
    <xf numFmtId="0" fontId="7" fillId="0" borderId="29" xfId="0" applyFont="1" applyBorder="1" applyAlignment="1">
      <alignment horizontal="center" shrinkToFit="1"/>
    </xf>
    <xf numFmtId="166" fontId="7" fillId="0" borderId="15" xfId="0" applyNumberFormat="1" applyFont="1" applyBorder="1" applyAlignment="1">
      <alignment horizontal="right" indent="2"/>
    </xf>
    <xf numFmtId="166" fontId="7" fillId="0" borderId="16" xfId="0" applyNumberFormat="1" applyFont="1" applyBorder="1" applyAlignment="1">
      <alignment horizontal="right" indent="2"/>
    </xf>
    <xf numFmtId="166" fontId="12" fillId="2" borderId="41" xfId="0" applyNumberFormat="1" applyFont="1" applyFill="1" applyBorder="1" applyAlignment="1">
      <alignment horizontal="right" indent="2"/>
    </xf>
    <xf numFmtId="166" fontId="12" fillId="2" borderId="42" xfId="0" applyNumberFormat="1" applyFont="1" applyFill="1" applyBorder="1" applyAlignment="1">
      <alignment horizontal="right" indent="2"/>
    </xf>
    <xf numFmtId="0" fontId="7" fillId="0" borderId="43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7" fillId="0" borderId="51" xfId="1" applyFont="1" applyBorder="1" applyAlignment="1">
      <alignment horizontal="left"/>
    </xf>
    <xf numFmtId="0" fontId="7" fillId="0" borderId="50" xfId="1" applyFont="1" applyBorder="1" applyAlignment="1">
      <alignment horizontal="left"/>
    </xf>
    <xf numFmtId="0" fontId="7" fillId="0" borderId="52" xfId="1" applyFont="1" applyBorder="1" applyAlignment="1">
      <alignment horizontal="left"/>
    </xf>
    <xf numFmtId="3" fontId="13" fillId="2" borderId="31" xfId="0" applyNumberFormat="1" applyFont="1" applyFill="1" applyBorder="1" applyAlignment="1">
      <alignment horizontal="right"/>
    </xf>
    <xf numFmtId="3" fontId="13" fillId="2" borderId="42" xfId="0" applyNumberFormat="1" applyFont="1" applyFill="1" applyBorder="1" applyAlignment="1">
      <alignment horizontal="right"/>
    </xf>
    <xf numFmtId="0" fontId="15" fillId="0" borderId="0" xfId="1" applyFont="1" applyAlignment="1">
      <alignment horizontal="center"/>
    </xf>
    <xf numFmtId="49" fontId="7" fillId="0" borderId="48" xfId="1" applyNumberFormat="1" applyFont="1" applyBorder="1" applyAlignment="1">
      <alignment horizontal="center"/>
    </xf>
    <xf numFmtId="0" fontId="7" fillId="0" borderId="51" xfId="1" applyFont="1" applyBorder="1" applyAlignment="1">
      <alignment horizontal="center" shrinkToFit="1"/>
    </xf>
    <xf numFmtId="0" fontId="7" fillId="0" borderId="50" xfId="1" applyFont="1" applyBorder="1" applyAlignment="1">
      <alignment horizontal="center" shrinkToFit="1"/>
    </xf>
    <xf numFmtId="0" fontId="7" fillId="0" borderId="52" xfId="1" applyFont="1" applyBorder="1" applyAlignment="1">
      <alignment horizontal="center" shrinkToFit="1"/>
    </xf>
    <xf numFmtId="4" fontId="14" fillId="5" borderId="60" xfId="1" applyNumberFormat="1" applyFont="1" applyFill="1" applyBorder="1" applyAlignment="1">
      <alignment horizontal="center"/>
    </xf>
    <xf numFmtId="4" fontId="14" fillId="5" borderId="40" xfId="1" applyNumberFormat="1" applyFont="1" applyFill="1" applyBorder="1" applyAlignment="1">
      <alignment horizontal="center"/>
    </xf>
    <xf numFmtId="4" fontId="14" fillId="5" borderId="37" xfId="1" applyNumberFormat="1" applyFont="1" applyFill="1" applyBorder="1" applyAlignment="1">
      <alignment horizontal="center"/>
    </xf>
    <xf numFmtId="4" fontId="14" fillId="5" borderId="36" xfId="1" applyNumberFormat="1" applyFont="1" applyFill="1" applyBorder="1" applyAlignment="1">
      <alignment horizontal="center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opLeftCell="A4" workbookViewId="0">
      <selection activeCell="M19" sqref="M18:M19"/>
    </sheetView>
  </sheetViews>
  <sheetFormatPr defaultRowHeight="12.75"/>
  <cols>
    <col min="1" max="1" width="7.140625" style="14" customWidth="1"/>
    <col min="2" max="2" width="9.140625" style="14" customWidth="1"/>
    <col min="3" max="3" width="13.7109375" style="14" customWidth="1"/>
    <col min="4" max="4" width="11.28515625" style="14" customWidth="1"/>
    <col min="5" max="5" width="13.140625" style="14" customWidth="1"/>
    <col min="6" max="6" width="9.7109375" style="14" customWidth="1"/>
    <col min="7" max="7" width="7" style="14" customWidth="1"/>
    <col min="8" max="8" width="10.140625" style="14" customWidth="1"/>
    <col min="9" max="9" width="7" style="14" customWidth="1"/>
    <col min="10" max="10" width="8.85546875" style="14"/>
  </cols>
  <sheetData>
    <row r="1" spans="1:9">
      <c r="F1" s="15"/>
      <c r="H1" s="15"/>
      <c r="I1" s="15"/>
    </row>
    <row r="2" spans="1:9" ht="18">
      <c r="A2" s="16"/>
      <c r="B2" s="17" t="s">
        <v>102</v>
      </c>
      <c r="D2" s="18"/>
      <c r="E2" s="17"/>
      <c r="F2" s="19"/>
      <c r="G2" s="20" t="s">
        <v>103</v>
      </c>
      <c r="H2" s="21">
        <f ca="1">TODAY()</f>
        <v>42907</v>
      </c>
      <c r="I2" s="15"/>
    </row>
    <row r="3" spans="1:9" ht="13.5">
      <c r="B3" s="22"/>
      <c r="C3" s="23" t="s">
        <v>5</v>
      </c>
      <c r="F3" s="15"/>
      <c r="H3" s="15"/>
      <c r="I3" s="15"/>
    </row>
    <row r="4" spans="1:9">
      <c r="F4" s="15"/>
      <c r="H4" s="15"/>
      <c r="I4" s="15"/>
    </row>
    <row r="5" spans="1:9" ht="15.75">
      <c r="B5" s="24" t="s">
        <v>48</v>
      </c>
      <c r="C5" s="25" t="s">
        <v>131</v>
      </c>
      <c r="D5" s="284" t="s">
        <v>130</v>
      </c>
      <c r="E5" s="27"/>
      <c r="F5" s="28"/>
      <c r="G5" s="27"/>
      <c r="H5" s="28"/>
      <c r="I5" s="15"/>
    </row>
    <row r="6" spans="1:9">
      <c r="F6" s="15"/>
      <c r="H6" s="15"/>
      <c r="I6" s="15"/>
    </row>
    <row r="7" spans="1:9">
      <c r="B7" s="29" t="s">
        <v>104</v>
      </c>
      <c r="C7" s="30" t="s">
        <v>130</v>
      </c>
      <c r="F7" s="15"/>
      <c r="G7" s="31" t="s">
        <v>105</v>
      </c>
      <c r="H7" s="30">
        <v>68407157</v>
      </c>
      <c r="I7" s="30"/>
    </row>
    <row r="8" spans="1:9">
      <c r="C8" s="30" t="s">
        <v>132</v>
      </c>
      <c r="F8" s="15"/>
      <c r="G8" s="31" t="s">
        <v>106</v>
      </c>
      <c r="H8" s="15" t="s">
        <v>141</v>
      </c>
      <c r="I8" s="30"/>
    </row>
    <row r="9" spans="1:9">
      <c r="B9" s="31"/>
      <c r="C9" s="30" t="s">
        <v>133</v>
      </c>
      <c r="F9" s="15"/>
      <c r="G9" s="31"/>
      <c r="H9" s="15"/>
      <c r="I9" s="30"/>
    </row>
    <row r="10" spans="1:9">
      <c r="F10" s="15"/>
      <c r="G10" s="31"/>
      <c r="H10" s="15"/>
      <c r="I10" s="30"/>
    </row>
    <row r="11" spans="1:9">
      <c r="B11" s="29" t="s">
        <v>107</v>
      </c>
      <c r="C11" s="30"/>
      <c r="F11" s="15"/>
      <c r="G11" s="31" t="s">
        <v>105</v>
      </c>
      <c r="H11" s="15"/>
      <c r="I11" s="30"/>
    </row>
    <row r="12" spans="1:9">
      <c r="C12" s="30"/>
      <c r="F12" s="15"/>
      <c r="G12" s="31" t="s">
        <v>106</v>
      </c>
      <c r="H12" s="15"/>
      <c r="I12" s="30"/>
    </row>
    <row r="13" spans="1:9">
      <c r="B13" s="31"/>
      <c r="C13" s="30"/>
      <c r="F13" s="15"/>
      <c r="H13" s="15"/>
      <c r="I13" s="31"/>
    </row>
    <row r="14" spans="1:9">
      <c r="B14" s="32" t="s">
        <v>108</v>
      </c>
      <c r="F14" s="15"/>
      <c r="G14" s="32" t="s">
        <v>109</v>
      </c>
      <c r="H14" s="15"/>
      <c r="I14" s="31"/>
    </row>
    <row r="15" spans="1:9">
      <c r="F15" s="15"/>
      <c r="H15" s="15"/>
      <c r="I15" s="31"/>
    </row>
    <row r="16" spans="1:9">
      <c r="B16" s="32" t="s">
        <v>110</v>
      </c>
      <c r="F16" s="15"/>
      <c r="G16" s="32" t="s">
        <v>110</v>
      </c>
      <c r="H16" s="15"/>
      <c r="I16" s="15"/>
    </row>
    <row r="17" spans="1:9">
      <c r="F17" s="15"/>
      <c r="H17" s="15"/>
      <c r="I17" s="15"/>
    </row>
    <row r="18" spans="1:9" ht="13.5">
      <c r="A18" s="33"/>
      <c r="B18" s="34"/>
      <c r="C18" s="34"/>
      <c r="D18" s="35"/>
      <c r="E18" s="36"/>
      <c r="F18" s="37"/>
      <c r="G18" s="38"/>
      <c r="H18" s="37"/>
      <c r="I18" s="39" t="s">
        <v>111</v>
      </c>
    </row>
    <row r="19" spans="1:9">
      <c r="A19" s="40" t="s">
        <v>42</v>
      </c>
      <c r="B19" s="41"/>
      <c r="C19" s="42">
        <v>15</v>
      </c>
      <c r="D19" s="43" t="s">
        <v>61</v>
      </c>
      <c r="E19" s="44"/>
      <c r="F19" s="45"/>
      <c r="G19" s="45"/>
      <c r="H19" s="285">
        <v>0</v>
      </c>
      <c r="I19" s="286"/>
    </row>
    <row r="20" spans="1:9">
      <c r="A20" s="40" t="s">
        <v>112</v>
      </c>
      <c r="B20" s="41"/>
      <c r="C20" s="42">
        <v>15</v>
      </c>
      <c r="D20" s="43" t="s">
        <v>61</v>
      </c>
      <c r="E20" s="46"/>
      <c r="F20" s="47"/>
      <c r="G20" s="47"/>
      <c r="H20" s="287">
        <v>0</v>
      </c>
      <c r="I20" s="288"/>
    </row>
    <row r="21" spans="1:9">
      <c r="A21" s="40" t="s">
        <v>42</v>
      </c>
      <c r="B21" s="41"/>
      <c r="C21" s="42">
        <v>21</v>
      </c>
      <c r="D21" s="43" t="s">
        <v>61</v>
      </c>
      <c r="E21" s="46"/>
      <c r="F21" s="47"/>
      <c r="G21" s="47"/>
      <c r="H21" s="287">
        <f>F30</f>
        <v>13000</v>
      </c>
      <c r="I21" s="288"/>
    </row>
    <row r="22" spans="1:9" ht="13.5" thickBot="1">
      <c r="A22" s="40" t="s">
        <v>112</v>
      </c>
      <c r="B22" s="41"/>
      <c r="C22" s="42">
        <v>21</v>
      </c>
      <c r="D22" s="43" t="s">
        <v>61</v>
      </c>
      <c r="E22" s="48"/>
      <c r="F22" s="49"/>
      <c r="G22" s="49"/>
      <c r="H22" s="289">
        <f>ROUND(H21*C21/100,0)</f>
        <v>2730</v>
      </c>
      <c r="I22" s="290"/>
    </row>
    <row r="23" spans="1:9" ht="16.5" thickBot="1">
      <c r="A23" s="50" t="s">
        <v>113</v>
      </c>
      <c r="B23" s="51"/>
      <c r="C23" s="51"/>
      <c r="D23" s="52"/>
      <c r="E23" s="53"/>
      <c r="F23" s="54"/>
      <c r="G23" s="54"/>
      <c r="H23" s="291">
        <f>SUM(H19:H22)</f>
        <v>15730</v>
      </c>
      <c r="I23" s="292"/>
    </row>
    <row r="24" spans="1:9">
      <c r="F24" s="15"/>
      <c r="H24" s="15"/>
      <c r="I24" s="15"/>
    </row>
    <row r="25" spans="1:9">
      <c r="F25" s="15"/>
      <c r="H25" s="15"/>
      <c r="I25" s="15"/>
    </row>
    <row r="26" spans="1:9">
      <c r="F26" s="15"/>
      <c r="H26" s="15"/>
      <c r="I26" s="15"/>
    </row>
    <row r="27" spans="1:9" ht="18">
      <c r="A27" s="26" t="s">
        <v>114</v>
      </c>
      <c r="B27" s="55"/>
      <c r="C27" s="55"/>
      <c r="D27" s="55"/>
      <c r="E27" s="55"/>
      <c r="F27" s="55"/>
      <c r="G27" s="55"/>
      <c r="H27" s="55"/>
      <c r="I27" s="55"/>
    </row>
    <row r="28" spans="1:9">
      <c r="F28" s="15"/>
      <c r="H28" s="15"/>
      <c r="I28" s="15"/>
    </row>
    <row r="29" spans="1:9" ht="38.25">
      <c r="A29" s="56" t="s">
        <v>115</v>
      </c>
      <c r="B29" s="57"/>
      <c r="C29" s="57"/>
      <c r="D29" s="58"/>
      <c r="E29" s="59" t="s">
        <v>116</v>
      </c>
      <c r="F29" s="60" t="str">
        <f>CONCATENATE("Základ DPH ",SazbaDPH1," %")</f>
        <v>Základ DPH 21 %</v>
      </c>
      <c r="G29" s="59" t="str">
        <f>CONCATENATE("Základ DPH ",SazbaDPH2," %")</f>
        <v>Základ DPH 0 %</v>
      </c>
      <c r="H29" s="59" t="s">
        <v>117</v>
      </c>
      <c r="I29" s="59" t="s">
        <v>61</v>
      </c>
    </row>
    <row r="30" spans="1:9" ht="13.5">
      <c r="A30" s="61" t="s">
        <v>77</v>
      </c>
      <c r="B30" s="62" t="s">
        <v>118</v>
      </c>
      <c r="C30" s="63"/>
      <c r="D30" s="64"/>
      <c r="E30" s="65">
        <f>F30+G30+H30</f>
        <v>15730</v>
      </c>
      <c r="F30" s="66">
        <f>E53+F53+G53+H53+G72</f>
        <v>13000</v>
      </c>
      <c r="G30" s="67">
        <v>0</v>
      </c>
      <c r="H30" s="67">
        <f>(F30*SazbaDPH1)/100+(G30*SazbaDPH2)/100</f>
        <v>2730</v>
      </c>
      <c r="I30" s="68">
        <f>(E30/E39)*100</f>
        <v>100</v>
      </c>
    </row>
    <row r="31" spans="1:9" ht="13.5">
      <c r="A31" s="69" t="s">
        <v>119</v>
      </c>
      <c r="B31" s="70"/>
      <c r="C31" s="71"/>
      <c r="D31" s="72"/>
      <c r="E31" s="73">
        <f>SUM(E30:E30)</f>
        <v>15730</v>
      </c>
      <c r="F31" s="73">
        <f>SUM(F30:F30)</f>
        <v>13000</v>
      </c>
      <c r="G31" s="73">
        <f>SUM(G30:G30)</f>
        <v>0</v>
      </c>
      <c r="H31" s="73">
        <f>SUM(H30:H30)</f>
        <v>2730</v>
      </c>
      <c r="I31" s="74">
        <f>E31/H23*100</f>
        <v>100</v>
      </c>
    </row>
    <row r="32" spans="1:9">
      <c r="A32" s="75"/>
      <c r="B32" s="75"/>
      <c r="C32" s="75"/>
      <c r="D32" s="75"/>
      <c r="E32" s="75"/>
      <c r="F32" s="75"/>
      <c r="G32" s="75"/>
      <c r="H32" s="75"/>
      <c r="I32" s="75"/>
    </row>
    <row r="33" spans="1:9">
      <c r="A33" s="75"/>
      <c r="B33" s="75"/>
      <c r="C33" s="75"/>
      <c r="D33" s="75"/>
      <c r="E33" s="75"/>
      <c r="F33" s="75"/>
      <c r="G33" s="75"/>
      <c r="H33" s="75"/>
      <c r="I33" s="75"/>
    </row>
    <row r="34" spans="1:9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18">
      <c r="A35" s="26" t="s">
        <v>120</v>
      </c>
      <c r="B35" s="55"/>
      <c r="C35" s="55"/>
      <c r="D35" s="55"/>
      <c r="E35" s="55"/>
      <c r="F35" s="55"/>
      <c r="G35" s="55"/>
      <c r="H35" s="55"/>
      <c r="I35" s="55"/>
    </row>
    <row r="36" spans="1:9">
      <c r="F36" s="15"/>
      <c r="H36" s="15"/>
      <c r="I36" s="15"/>
    </row>
    <row r="37" spans="1:9" ht="38.25">
      <c r="A37" s="76" t="s">
        <v>121</v>
      </c>
      <c r="B37" s="77" t="s">
        <v>122</v>
      </c>
      <c r="C37" s="57"/>
      <c r="D37" s="58"/>
      <c r="E37" s="59" t="s">
        <v>116</v>
      </c>
      <c r="F37" s="60" t="str">
        <f>CONCATENATE("Základ DPH ",SazbaDPH1," %")</f>
        <v>Základ DPH 21 %</v>
      </c>
      <c r="G37" s="59" t="str">
        <f>CONCATENATE("Základ DPH ",SazbaDPH2," %")</f>
        <v>Základ DPH 0 %</v>
      </c>
      <c r="H37" s="60" t="s">
        <v>117</v>
      </c>
      <c r="I37" s="59" t="s">
        <v>61</v>
      </c>
    </row>
    <row r="38" spans="1:9" ht="13.5">
      <c r="A38" s="78" t="s">
        <v>77</v>
      </c>
      <c r="B38" s="79" t="s">
        <v>128</v>
      </c>
      <c r="C38" s="80"/>
      <c r="D38" s="81"/>
      <c r="E38" s="82">
        <f>F38+G38+H38</f>
        <v>15730</v>
      </c>
      <c r="F38" s="83">
        <f>E53+F53+G53+H53+I53+G72</f>
        <v>13000</v>
      </c>
      <c r="G38" s="84">
        <v>0</v>
      </c>
      <c r="H38" s="83">
        <f>(F38*SazbaDPH1)/100+(G38*SazbaDPH2)/100</f>
        <v>2730</v>
      </c>
      <c r="I38" s="68">
        <f>E38/H23*100</f>
        <v>100</v>
      </c>
    </row>
    <row r="39" spans="1:9" ht="13.5">
      <c r="A39" s="69" t="s">
        <v>119</v>
      </c>
      <c r="B39" s="70"/>
      <c r="C39" s="71"/>
      <c r="D39" s="72"/>
      <c r="E39" s="73">
        <f>SUM(E38:E38)</f>
        <v>15730</v>
      </c>
      <c r="F39" s="85">
        <f>SUM(F38:F38)</f>
        <v>13000</v>
      </c>
      <c r="G39" s="73">
        <f>SUM(G38:G38)</f>
        <v>0</v>
      </c>
      <c r="H39" s="85">
        <f>SUM(H38:H38)</f>
        <v>2730</v>
      </c>
      <c r="I39" s="74">
        <f>E39/H23*100</f>
        <v>100</v>
      </c>
    </row>
    <row r="40" spans="1:9">
      <c r="F40" s="15"/>
      <c r="H40" s="15"/>
      <c r="I40" s="15"/>
    </row>
    <row r="41" spans="1:9">
      <c r="F41" s="15"/>
      <c r="H41" s="15"/>
      <c r="I41" s="15"/>
    </row>
    <row r="42" spans="1:9">
      <c r="F42" s="15"/>
      <c r="H42" s="15"/>
      <c r="I42" s="15"/>
    </row>
    <row r="43" spans="1:9">
      <c r="F43" s="15"/>
      <c r="H43" s="15"/>
      <c r="I43" s="15"/>
    </row>
    <row r="44" spans="1:9" ht="18">
      <c r="A44" s="26" t="s">
        <v>123</v>
      </c>
      <c r="B44" s="55"/>
      <c r="C44" s="55"/>
      <c r="D44" s="55"/>
      <c r="E44" s="55"/>
      <c r="F44" s="55"/>
      <c r="G44" s="55"/>
      <c r="H44" s="55"/>
      <c r="I44" s="55"/>
    </row>
    <row r="45" spans="1:9">
      <c r="F45" s="15"/>
      <c r="H45" s="15"/>
      <c r="I45" s="15"/>
    </row>
    <row r="46" spans="1:9" ht="25.5">
      <c r="A46" s="56" t="s">
        <v>124</v>
      </c>
      <c r="B46" s="57"/>
      <c r="C46" s="57"/>
      <c r="D46" s="59" t="s">
        <v>61</v>
      </c>
      <c r="E46" s="59" t="s">
        <v>53</v>
      </c>
      <c r="F46" s="60" t="s">
        <v>54</v>
      </c>
      <c r="G46" s="59" t="s">
        <v>55</v>
      </c>
      <c r="H46" s="60" t="s">
        <v>56</v>
      </c>
      <c r="I46" s="86" t="s">
        <v>30</v>
      </c>
    </row>
    <row r="47" spans="1:9" ht="13.5">
      <c r="A47" s="61" t="s">
        <v>74</v>
      </c>
      <c r="B47" s="62" t="s">
        <v>75</v>
      </c>
      <c r="C47" s="63"/>
      <c r="D47" s="87" t="e">
        <f>((I47+H47+G47+F47+E47)/(E53+F53+G53+H53+I53))*100</f>
        <v>#DIV/0!</v>
      </c>
      <c r="E47" s="67">
        <f>Rekapitulace!E7</f>
        <v>0</v>
      </c>
      <c r="F47" s="66">
        <v>0</v>
      </c>
      <c r="G47" s="67">
        <v>0</v>
      </c>
      <c r="H47" s="66">
        <v>0</v>
      </c>
      <c r="I47" s="67">
        <v>0</v>
      </c>
    </row>
    <row r="48" spans="1:9" ht="13.5">
      <c r="A48" s="88" t="s">
        <v>78</v>
      </c>
      <c r="B48" s="89" t="s">
        <v>79</v>
      </c>
      <c r="C48" s="80"/>
      <c r="D48" s="90" t="e">
        <f>((I48+H48+G48+F48+E48)/(E53+F53+G53+H53+I53))*100</f>
        <v>#DIV/0!</v>
      </c>
      <c r="E48" s="84">
        <f>Rekapitulace!E8</f>
        <v>0</v>
      </c>
      <c r="F48" s="83">
        <v>0</v>
      </c>
      <c r="G48" s="84">
        <v>0</v>
      </c>
      <c r="H48" s="83">
        <v>0</v>
      </c>
      <c r="I48" s="84">
        <v>0</v>
      </c>
    </row>
    <row r="49" spans="1:9" ht="13.5">
      <c r="A49" s="88" t="s">
        <v>81</v>
      </c>
      <c r="B49" s="89" t="s">
        <v>82</v>
      </c>
      <c r="C49" s="80"/>
      <c r="D49" s="90" t="e">
        <f>((I49+H49+G49+F49+E49)/(E53+F53+G53+H53+I53))*100</f>
        <v>#DIV/0!</v>
      </c>
      <c r="E49" s="84">
        <f>Rekapitulace!E9</f>
        <v>0</v>
      </c>
      <c r="F49" s="83">
        <v>0</v>
      </c>
      <c r="G49" s="84">
        <v>0</v>
      </c>
      <c r="H49" s="83">
        <v>0</v>
      </c>
      <c r="I49" s="84">
        <v>0</v>
      </c>
    </row>
    <row r="50" spans="1:9" ht="13.5">
      <c r="A50" s="88" t="s">
        <v>90</v>
      </c>
      <c r="B50" s="89" t="s">
        <v>91</v>
      </c>
      <c r="C50" s="80"/>
      <c r="D50" s="90" t="e">
        <f>((I50+H50+G50+F50+E50)/(E53+F53+G53+H53+I53))*100</f>
        <v>#DIV/0!</v>
      </c>
      <c r="E50" s="84">
        <v>0</v>
      </c>
      <c r="F50" s="83">
        <f>Rekapitulace!F11</f>
        <v>0</v>
      </c>
      <c r="G50" s="84">
        <v>0</v>
      </c>
      <c r="H50" s="83">
        <v>0</v>
      </c>
      <c r="I50" s="84">
        <v>0</v>
      </c>
    </row>
    <row r="51" spans="1:9" ht="13.5">
      <c r="A51" s="88" t="s">
        <v>92</v>
      </c>
      <c r="B51" s="89" t="s">
        <v>129</v>
      </c>
      <c r="C51" s="80"/>
      <c r="D51" s="90" t="e">
        <f>((I51+H51+G51+F51+E51)/(E53+F53+G53+H53+I53))*100</f>
        <v>#DIV/0!</v>
      </c>
      <c r="E51" s="84">
        <v>0</v>
      </c>
      <c r="F51" s="83">
        <f>Rekapitulace!F12</f>
        <v>0</v>
      </c>
      <c r="G51" s="84">
        <v>0</v>
      </c>
      <c r="H51" s="83">
        <v>0</v>
      </c>
      <c r="I51" s="84">
        <v>0</v>
      </c>
    </row>
    <row r="52" spans="1:9" ht="13.5">
      <c r="A52" s="88" t="s">
        <v>84</v>
      </c>
      <c r="B52" s="89" t="s">
        <v>85</v>
      </c>
      <c r="C52" s="80"/>
      <c r="D52" s="90" t="e">
        <f>((I52+H52+G52+F52+E52)/(E53+F53+G53+H53+I53))*100</f>
        <v>#DIV/0!</v>
      </c>
      <c r="E52" s="84">
        <f>Rekapitulace!E10</f>
        <v>0</v>
      </c>
      <c r="F52" s="83">
        <v>0</v>
      </c>
      <c r="G52" s="84">
        <v>0</v>
      </c>
      <c r="H52" s="83">
        <v>0</v>
      </c>
      <c r="I52" s="84">
        <v>0</v>
      </c>
    </row>
    <row r="53" spans="1:9" ht="13.5">
      <c r="A53" s="69" t="s">
        <v>119</v>
      </c>
      <c r="B53" s="70"/>
      <c r="C53" s="71"/>
      <c r="D53" s="91" t="e">
        <f t="shared" ref="D53:I53" si="0">SUM(D47:D52)</f>
        <v>#DIV/0!</v>
      </c>
      <c r="E53" s="73">
        <f t="shared" si="0"/>
        <v>0</v>
      </c>
      <c r="F53" s="85">
        <f t="shared" si="0"/>
        <v>0</v>
      </c>
      <c r="G53" s="73">
        <f t="shared" si="0"/>
        <v>0</v>
      </c>
      <c r="H53" s="85">
        <f t="shared" si="0"/>
        <v>0</v>
      </c>
      <c r="I53" s="73">
        <f t="shared" si="0"/>
        <v>0</v>
      </c>
    </row>
    <row r="54" spans="1:9">
      <c r="F54" s="15"/>
      <c r="H54" s="15"/>
      <c r="I54" s="15"/>
    </row>
    <row r="55" spans="1:9">
      <c r="F55" s="15"/>
      <c r="H55" s="15"/>
      <c r="I55" s="15"/>
    </row>
    <row r="56" spans="1:9">
      <c r="F56" s="15"/>
      <c r="H56" s="15"/>
      <c r="I56" s="15"/>
    </row>
    <row r="57" spans="1:9">
      <c r="F57" s="15"/>
      <c r="H57" s="15"/>
      <c r="I57" s="15"/>
    </row>
    <row r="58" spans="1:9">
      <c r="F58" s="15"/>
      <c r="H58" s="15"/>
      <c r="I58" s="15"/>
    </row>
    <row r="59" spans="1:9">
      <c r="F59" s="15"/>
      <c r="H59" s="15"/>
      <c r="I59" s="15"/>
    </row>
    <row r="60" spans="1:9" ht="18">
      <c r="A60" s="26" t="s">
        <v>125</v>
      </c>
      <c r="B60" s="55"/>
      <c r="C60" s="55"/>
      <c r="D60" s="55"/>
      <c r="E60" s="55"/>
      <c r="F60" s="55"/>
      <c r="G60" s="55"/>
      <c r="H60" s="55"/>
      <c r="I60" s="55"/>
    </row>
    <row r="61" spans="1:9">
      <c r="F61" s="15"/>
      <c r="H61" s="15"/>
      <c r="I61" s="15"/>
    </row>
    <row r="62" spans="1:9" ht="25.5">
      <c r="A62" s="56" t="s">
        <v>126</v>
      </c>
      <c r="B62" s="57"/>
      <c r="C62" s="57"/>
      <c r="D62" s="92"/>
      <c r="E62" s="93"/>
      <c r="F62" s="60"/>
      <c r="G62" s="59" t="s">
        <v>116</v>
      </c>
    </row>
    <row r="63" spans="1:9" ht="13.5">
      <c r="A63" s="61" t="s">
        <v>101</v>
      </c>
      <c r="B63" s="62"/>
      <c r="C63" s="63"/>
      <c r="D63" s="94"/>
      <c r="E63" s="95"/>
      <c r="F63" s="66"/>
      <c r="G63" s="67">
        <f>Rekapitulace!I18</f>
        <v>0</v>
      </c>
      <c r="H63" s="96"/>
      <c r="I63" s="96"/>
    </row>
    <row r="64" spans="1:9" ht="13.5">
      <c r="A64" s="88" t="s">
        <v>93</v>
      </c>
      <c r="B64" s="89"/>
      <c r="C64" s="80"/>
      <c r="D64" s="97"/>
      <c r="E64" s="98"/>
      <c r="F64" s="83"/>
      <c r="G64" s="84">
        <f>Rekapitulace!I19</f>
        <v>0</v>
      </c>
    </row>
    <row r="65" spans="1:7" ht="13.5">
      <c r="A65" s="88" t="s">
        <v>94</v>
      </c>
      <c r="B65" s="89"/>
      <c r="C65" s="80"/>
      <c r="D65" s="97"/>
      <c r="E65" s="98"/>
      <c r="F65" s="83"/>
      <c r="G65" s="84">
        <f>Rekapitulace!I20</f>
        <v>0</v>
      </c>
    </row>
    <row r="66" spans="1:7" ht="13.5">
      <c r="A66" s="88" t="s">
        <v>95</v>
      </c>
      <c r="B66" s="89"/>
      <c r="C66" s="80"/>
      <c r="D66" s="97"/>
      <c r="E66" s="98"/>
      <c r="F66" s="83"/>
      <c r="G66" s="84">
        <f>Rekapitulace!I21</f>
        <v>0</v>
      </c>
    </row>
    <row r="67" spans="1:7" ht="13.5">
      <c r="A67" s="88" t="s">
        <v>96</v>
      </c>
      <c r="B67" s="89"/>
      <c r="C67" s="80"/>
      <c r="D67" s="97"/>
      <c r="E67" s="98"/>
      <c r="F67" s="83"/>
      <c r="G67" s="84">
        <f>Rekapitulace!I22</f>
        <v>8000</v>
      </c>
    </row>
    <row r="68" spans="1:7" ht="13.5">
      <c r="A68" s="88" t="s">
        <v>97</v>
      </c>
      <c r="B68" s="89"/>
      <c r="C68" s="80"/>
      <c r="D68" s="97"/>
      <c r="E68" s="98"/>
      <c r="F68" s="83"/>
      <c r="G68" s="84">
        <f>Rekapitulace!I23</f>
        <v>0</v>
      </c>
    </row>
    <row r="69" spans="1:7" ht="13.5">
      <c r="A69" s="88" t="s">
        <v>127</v>
      </c>
      <c r="B69" s="89"/>
      <c r="C69" s="80"/>
      <c r="D69" s="97"/>
      <c r="E69" s="98"/>
      <c r="F69" s="83"/>
      <c r="G69" s="84">
        <f>Rekapitulace!I24</f>
        <v>5000</v>
      </c>
    </row>
    <row r="70" spans="1:7" ht="13.5">
      <c r="A70" s="88" t="s">
        <v>98</v>
      </c>
      <c r="B70" s="89"/>
      <c r="C70" s="80"/>
      <c r="D70" s="97"/>
      <c r="E70" s="98"/>
      <c r="F70" s="83"/>
      <c r="G70" s="84">
        <f>Rekapitulace!I25</f>
        <v>0</v>
      </c>
    </row>
    <row r="71" spans="1:7" ht="13.5">
      <c r="A71" s="88" t="s">
        <v>99</v>
      </c>
      <c r="B71" s="89"/>
      <c r="C71" s="80"/>
      <c r="D71" s="97"/>
      <c r="E71" s="98"/>
      <c r="F71" s="83"/>
      <c r="G71" s="84">
        <f>Rekapitulace!I26</f>
        <v>0</v>
      </c>
    </row>
    <row r="72" spans="1:7" ht="13.5">
      <c r="A72" s="69" t="s">
        <v>119</v>
      </c>
      <c r="B72" s="70"/>
      <c r="C72" s="71"/>
      <c r="D72" s="99"/>
      <c r="E72" s="100"/>
      <c r="F72" s="85"/>
      <c r="G72" s="73">
        <f>SUM(G63:G71)</f>
        <v>13000</v>
      </c>
    </row>
  </sheetData>
  <mergeCells count="5">
    <mergeCell ref="H19:I19"/>
    <mergeCell ref="H20:I20"/>
    <mergeCell ref="H21:I21"/>
    <mergeCell ref="H22:I22"/>
    <mergeCell ref="H23:I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6"/>
  <sheetViews>
    <sheetView workbookViewId="0">
      <selection activeCell="C12" sqref="C12:E12"/>
    </sheetView>
  </sheetViews>
  <sheetFormatPr defaultRowHeight="12.75"/>
  <cols>
    <col min="1" max="1" width="2" style="14" customWidth="1"/>
    <col min="2" max="2" width="15" style="14" customWidth="1"/>
    <col min="3" max="3" width="15.85546875" style="14" customWidth="1"/>
    <col min="4" max="4" width="14.5703125" style="14" customWidth="1"/>
    <col min="5" max="5" width="13.5703125" style="14" customWidth="1"/>
    <col min="6" max="6" width="16.5703125" style="14" customWidth="1"/>
    <col min="7" max="7" width="15.28515625" style="14" customWidth="1"/>
  </cols>
  <sheetData>
    <row r="1" spans="1:57" ht="24.75" customHeight="1" thickBot="1">
      <c r="A1" s="266" t="s">
        <v>0</v>
      </c>
      <c r="B1" s="101"/>
      <c r="C1" s="101"/>
      <c r="D1" s="101"/>
      <c r="E1" s="101"/>
      <c r="F1" s="101"/>
      <c r="G1" s="101"/>
    </row>
    <row r="2" spans="1:57" ht="12.75" customHeight="1">
      <c r="A2" s="267" t="s">
        <v>1</v>
      </c>
      <c r="B2" s="102"/>
      <c r="C2" s="103" t="str">
        <f>Rekapitulace!H1</f>
        <v>vzorový</v>
      </c>
      <c r="D2" s="103" t="str">
        <f>Rekapitulace!G2</f>
        <v>Oprava havarijního stavu fasády</v>
      </c>
      <c r="E2" s="104"/>
      <c r="F2" s="105" t="s">
        <v>2</v>
      </c>
      <c r="G2" s="106"/>
    </row>
    <row r="3" spans="1:57" ht="3" hidden="1" customHeight="1">
      <c r="A3" s="143"/>
      <c r="B3" s="107"/>
      <c r="C3" s="108"/>
      <c r="D3" s="108"/>
      <c r="E3" s="109"/>
      <c r="F3" s="110"/>
      <c r="G3" s="111"/>
    </row>
    <row r="4" spans="1:57" ht="12" customHeight="1">
      <c r="A4" s="268" t="s">
        <v>3</v>
      </c>
      <c r="B4" s="107"/>
      <c r="C4" s="108" t="s">
        <v>136</v>
      </c>
      <c r="D4" s="108"/>
      <c r="E4" s="109"/>
      <c r="F4" s="110" t="s">
        <v>4</v>
      </c>
      <c r="G4" s="112"/>
    </row>
    <row r="5" spans="1:57" ht="12.95" customHeight="1">
      <c r="A5" s="269" t="s">
        <v>77</v>
      </c>
      <c r="B5" s="113"/>
      <c r="C5" s="114" t="s">
        <v>134</v>
      </c>
      <c r="D5" s="115"/>
      <c r="E5" s="113"/>
      <c r="F5" s="110" t="s">
        <v>6</v>
      </c>
      <c r="G5" s="111"/>
    </row>
    <row r="6" spans="1:57" ht="12.95" customHeight="1">
      <c r="A6" s="268" t="s">
        <v>7</v>
      </c>
      <c r="B6" s="107"/>
      <c r="C6" s="108" t="s">
        <v>8</v>
      </c>
      <c r="D6" s="108"/>
      <c r="E6" s="109"/>
      <c r="F6" s="116" t="s">
        <v>9</v>
      </c>
      <c r="G6" s="117">
        <v>0</v>
      </c>
      <c r="O6" s="1"/>
    </row>
    <row r="7" spans="1:57" ht="12.95" customHeight="1">
      <c r="A7" s="270" t="s">
        <v>131</v>
      </c>
      <c r="B7" s="118"/>
      <c r="C7" s="119" t="s">
        <v>135</v>
      </c>
      <c r="D7" s="120"/>
      <c r="E7" s="120"/>
      <c r="F7" s="121" t="s">
        <v>10</v>
      </c>
      <c r="G7" s="117">
        <f>IF(PocetMJ=0,,ROUND((F31+F33)/PocetMJ,1))</f>
        <v>0</v>
      </c>
    </row>
    <row r="8" spans="1:57" ht="13.5">
      <c r="A8" s="271" t="s">
        <v>11</v>
      </c>
      <c r="B8" s="110"/>
      <c r="C8" s="295"/>
      <c r="D8" s="295"/>
      <c r="E8" s="296"/>
      <c r="F8" s="122" t="s">
        <v>12</v>
      </c>
      <c r="G8" s="123" t="s">
        <v>100</v>
      </c>
      <c r="H8" s="2"/>
      <c r="I8" s="3"/>
    </row>
    <row r="9" spans="1:57" ht="13.5">
      <c r="A9" s="271" t="s">
        <v>13</v>
      </c>
      <c r="B9" s="110"/>
      <c r="C9" s="295">
        <f>Projektant</f>
        <v>0</v>
      </c>
      <c r="D9" s="295"/>
      <c r="E9" s="296"/>
      <c r="F9" s="110"/>
      <c r="G9" s="124"/>
      <c r="H9" s="4"/>
    </row>
    <row r="10" spans="1:57" ht="13.5">
      <c r="A10" s="271" t="s">
        <v>14</v>
      </c>
      <c r="B10" s="110"/>
      <c r="C10" s="295" t="s">
        <v>130</v>
      </c>
      <c r="D10" s="295"/>
      <c r="E10" s="295"/>
      <c r="F10" s="125"/>
      <c r="G10" s="126"/>
      <c r="H10" s="5"/>
    </row>
    <row r="11" spans="1:57" ht="13.5" customHeight="1">
      <c r="A11" s="271" t="s">
        <v>15</v>
      </c>
      <c r="B11" s="110"/>
      <c r="C11" s="295"/>
      <c r="D11" s="295"/>
      <c r="E11" s="295"/>
      <c r="F11" s="127" t="s">
        <v>16</v>
      </c>
      <c r="G11" s="128"/>
      <c r="H11" s="4"/>
      <c r="BA11" s="6"/>
      <c r="BB11" s="6"/>
      <c r="BC11" s="6"/>
      <c r="BD11" s="6"/>
      <c r="BE11" s="6"/>
    </row>
    <row r="12" spans="1:57" ht="12.75" customHeight="1">
      <c r="A12" s="272" t="s">
        <v>17</v>
      </c>
      <c r="B12" s="107"/>
      <c r="C12" s="295" t="s">
        <v>137</v>
      </c>
      <c r="D12" s="295"/>
      <c r="E12" s="295"/>
      <c r="F12" s="129" t="s">
        <v>18</v>
      </c>
      <c r="G12" s="130"/>
      <c r="H12" s="4"/>
    </row>
    <row r="13" spans="1:57" ht="28.5" customHeight="1" thickBot="1">
      <c r="A13" s="273" t="s">
        <v>19</v>
      </c>
      <c r="B13" s="131"/>
      <c r="C13" s="131"/>
      <c r="D13" s="131"/>
      <c r="E13" s="132"/>
      <c r="F13" s="132"/>
      <c r="G13" s="133"/>
      <c r="H13" s="4"/>
    </row>
    <row r="14" spans="1:57" ht="17.25" customHeight="1" thickBot="1">
      <c r="A14" s="274" t="s">
        <v>20</v>
      </c>
      <c r="B14" s="134"/>
      <c r="C14" s="135"/>
      <c r="D14" s="136" t="s">
        <v>21</v>
      </c>
      <c r="E14" s="137"/>
      <c r="F14" s="137"/>
      <c r="G14" s="135"/>
    </row>
    <row r="15" spans="1:57" ht="15.95" customHeight="1">
      <c r="A15" s="275"/>
      <c r="B15" s="138" t="s">
        <v>22</v>
      </c>
      <c r="C15" s="139">
        <f>HSV</f>
        <v>0</v>
      </c>
      <c r="D15" s="140" t="s">
        <v>101</v>
      </c>
      <c r="E15" s="141"/>
      <c r="F15" s="142"/>
      <c r="G15" s="139">
        <f>Rekapitulace!I18</f>
        <v>0</v>
      </c>
    </row>
    <row r="16" spans="1:57" ht="15.95" customHeight="1">
      <c r="A16" s="275" t="s">
        <v>23</v>
      </c>
      <c r="B16" s="138" t="s">
        <v>24</v>
      </c>
      <c r="C16" s="139">
        <f>PSV</f>
        <v>0</v>
      </c>
      <c r="D16" s="143" t="s">
        <v>93</v>
      </c>
      <c r="E16" s="144"/>
      <c r="F16" s="145"/>
      <c r="G16" s="139">
        <f>Rekapitulace!I19</f>
        <v>0</v>
      </c>
    </row>
    <row r="17" spans="1:7" ht="15.95" customHeight="1">
      <c r="A17" s="275" t="s">
        <v>25</v>
      </c>
      <c r="B17" s="138" t="s">
        <v>26</v>
      </c>
      <c r="C17" s="139">
        <f>Mont</f>
        <v>0</v>
      </c>
      <c r="D17" s="143" t="s">
        <v>94</v>
      </c>
      <c r="E17" s="144"/>
      <c r="F17" s="145"/>
      <c r="G17" s="139">
        <f>Rekapitulace!I20</f>
        <v>0</v>
      </c>
    </row>
    <row r="18" spans="1:7" ht="15.95" customHeight="1">
      <c r="A18" s="276" t="s">
        <v>27</v>
      </c>
      <c r="B18" s="146" t="s">
        <v>28</v>
      </c>
      <c r="C18" s="139">
        <f>Dodavka</f>
        <v>0</v>
      </c>
      <c r="D18" s="143" t="s">
        <v>95</v>
      </c>
      <c r="E18" s="144"/>
      <c r="F18" s="145"/>
      <c r="G18" s="139">
        <f>Rekapitulace!I21</f>
        <v>0</v>
      </c>
    </row>
    <row r="19" spans="1:7" ht="15.95" customHeight="1">
      <c r="A19" s="208" t="s">
        <v>29</v>
      </c>
      <c r="B19" s="138"/>
      <c r="C19" s="139">
        <f>SUM(C15:C18)</f>
        <v>0</v>
      </c>
      <c r="D19" s="143" t="s">
        <v>96</v>
      </c>
      <c r="E19" s="144"/>
      <c r="F19" s="145"/>
      <c r="G19" s="139">
        <f>Rekapitulace!I22</f>
        <v>8000</v>
      </c>
    </row>
    <row r="20" spans="1:7" ht="15.95" customHeight="1">
      <c r="A20" s="208"/>
      <c r="B20" s="138"/>
      <c r="C20" s="139"/>
      <c r="D20" s="143" t="s">
        <v>97</v>
      </c>
      <c r="E20" s="144"/>
      <c r="F20" s="145"/>
      <c r="G20" s="139">
        <f>Rekapitulace!I23</f>
        <v>0</v>
      </c>
    </row>
    <row r="21" spans="1:7" ht="15.95" customHeight="1">
      <c r="A21" s="208"/>
      <c r="B21" s="138"/>
      <c r="C21" s="139"/>
      <c r="D21" s="143" t="str">
        <f>Rekapitulace!A24</f>
        <v>Technický dozor investora</v>
      </c>
      <c r="E21" s="144"/>
      <c r="F21" s="145"/>
      <c r="G21" s="139">
        <f>Rekapitulace!I24</f>
        <v>5000</v>
      </c>
    </row>
    <row r="22" spans="1:7" ht="15.95" customHeight="1">
      <c r="A22" s="208" t="s">
        <v>30</v>
      </c>
      <c r="B22" s="138"/>
      <c r="C22" s="139">
        <f>HZS</f>
        <v>0</v>
      </c>
      <c r="D22" s="143" t="str">
        <f>Rekapitulace!A25</f>
        <v>Kompletační činnost (IČD)</v>
      </c>
      <c r="E22" s="144"/>
      <c r="F22" s="145"/>
      <c r="G22" s="139">
        <f>Rekapitulace!I25</f>
        <v>0</v>
      </c>
    </row>
    <row r="23" spans="1:7" ht="15.95" customHeight="1">
      <c r="A23" s="277" t="s">
        <v>31</v>
      </c>
      <c r="B23" s="96"/>
      <c r="C23" s="139">
        <f>C19+C22</f>
        <v>0</v>
      </c>
      <c r="D23" s="143" t="s">
        <v>32</v>
      </c>
      <c r="E23" s="144"/>
      <c r="F23" s="145"/>
      <c r="G23" s="139">
        <f>G24-SUM(G15:G22)</f>
        <v>0</v>
      </c>
    </row>
    <row r="24" spans="1:7" ht="15.95" customHeight="1" thickBot="1">
      <c r="A24" s="297" t="s">
        <v>33</v>
      </c>
      <c r="B24" s="298"/>
      <c r="C24" s="147">
        <f>C23+G24</f>
        <v>13000</v>
      </c>
      <c r="D24" s="148" t="s">
        <v>34</v>
      </c>
      <c r="E24" s="149"/>
      <c r="F24" s="150"/>
      <c r="G24" s="139">
        <f>VRN</f>
        <v>13000</v>
      </c>
    </row>
    <row r="25" spans="1:7">
      <c r="A25" s="201" t="s">
        <v>35</v>
      </c>
      <c r="B25" s="151"/>
      <c r="C25" s="152"/>
      <c r="D25" s="151" t="s">
        <v>36</v>
      </c>
      <c r="E25" s="151"/>
      <c r="F25" s="153" t="s">
        <v>37</v>
      </c>
      <c r="G25" s="154"/>
    </row>
    <row r="26" spans="1:7">
      <c r="A26" s="277" t="s">
        <v>38</v>
      </c>
      <c r="B26" s="96"/>
      <c r="C26" s="155"/>
      <c r="D26" s="96" t="s">
        <v>38</v>
      </c>
      <c r="F26" s="156" t="s">
        <v>38</v>
      </c>
      <c r="G26" s="157"/>
    </row>
    <row r="27" spans="1:7" ht="37.5" customHeight="1">
      <c r="A27" s="277" t="s">
        <v>39</v>
      </c>
      <c r="B27" s="158"/>
      <c r="C27" s="155"/>
      <c r="D27" s="96" t="s">
        <v>39</v>
      </c>
      <c r="E27" s="159"/>
      <c r="F27" s="156" t="s">
        <v>39</v>
      </c>
      <c r="G27" s="157"/>
    </row>
    <row r="28" spans="1:7">
      <c r="A28" s="277"/>
      <c r="B28" s="160"/>
      <c r="C28" s="155"/>
      <c r="D28" s="96"/>
      <c r="F28" s="156"/>
      <c r="G28" s="157"/>
    </row>
    <row r="29" spans="1:7">
      <c r="A29" s="277" t="s">
        <v>40</v>
      </c>
      <c r="B29" s="96"/>
      <c r="C29" s="155"/>
      <c r="D29" s="156" t="s">
        <v>41</v>
      </c>
      <c r="E29" s="155"/>
      <c r="F29" s="161" t="s">
        <v>41</v>
      </c>
      <c r="G29" s="157"/>
    </row>
    <row r="30" spans="1:7" ht="69" customHeight="1">
      <c r="A30" s="277"/>
      <c r="B30" s="96"/>
      <c r="C30" s="162"/>
      <c r="D30" s="163"/>
      <c r="E30" s="162"/>
      <c r="F30" s="96"/>
      <c r="G30" s="157"/>
    </row>
    <row r="31" spans="1:7">
      <c r="A31" s="278" t="s">
        <v>42</v>
      </c>
      <c r="B31" s="164"/>
      <c r="C31" s="165">
        <v>21</v>
      </c>
      <c r="D31" s="164" t="s">
        <v>43</v>
      </c>
      <c r="E31" s="166"/>
      <c r="F31" s="299">
        <f>C24-F33</f>
        <v>13000</v>
      </c>
      <c r="G31" s="300"/>
    </row>
    <row r="32" spans="1:7">
      <c r="A32" s="278" t="s">
        <v>44</v>
      </c>
      <c r="B32" s="164"/>
      <c r="C32" s="165">
        <f>SazbaDPH1</f>
        <v>21</v>
      </c>
      <c r="D32" s="164" t="s">
        <v>45</v>
      </c>
      <c r="E32" s="166"/>
      <c r="F32" s="299">
        <f>ROUND(PRODUCT(F31,C32/100),0)</f>
        <v>2730</v>
      </c>
      <c r="G32" s="300"/>
    </row>
    <row r="33" spans="1:8">
      <c r="A33" s="278" t="s">
        <v>42</v>
      </c>
      <c r="B33" s="164"/>
      <c r="C33" s="165">
        <v>0</v>
      </c>
      <c r="D33" s="164" t="s">
        <v>45</v>
      </c>
      <c r="E33" s="166"/>
      <c r="F33" s="299">
        <v>0</v>
      </c>
      <c r="G33" s="300"/>
    </row>
    <row r="34" spans="1:8">
      <c r="A34" s="278" t="s">
        <v>44</v>
      </c>
      <c r="B34" s="167"/>
      <c r="C34" s="168">
        <f>SazbaDPH2</f>
        <v>0</v>
      </c>
      <c r="D34" s="164" t="s">
        <v>45</v>
      </c>
      <c r="E34" s="145"/>
      <c r="F34" s="299">
        <f>ROUND(PRODUCT(F33,C34/100),0)</f>
        <v>0</v>
      </c>
      <c r="G34" s="300"/>
    </row>
    <row r="35" spans="1:8" s="7" customFormat="1" ht="19.5" customHeight="1" thickBot="1">
      <c r="A35" s="279" t="s">
        <v>46</v>
      </c>
      <c r="B35" s="169"/>
      <c r="C35" s="169"/>
      <c r="D35" s="169"/>
      <c r="E35" s="170"/>
      <c r="F35" s="301">
        <f>ROUND(SUM(F31:F34),0)</f>
        <v>15730</v>
      </c>
      <c r="G35" s="302"/>
    </row>
    <row r="37" spans="1:8">
      <c r="A37" s="15" t="s">
        <v>47</v>
      </c>
      <c r="B37" s="15"/>
      <c r="C37" s="15"/>
      <c r="D37" s="15"/>
      <c r="E37" s="15"/>
      <c r="F37" s="15"/>
      <c r="G37" s="15"/>
      <c r="H37" t="s">
        <v>5</v>
      </c>
    </row>
    <row r="38" spans="1:8" ht="14.25" customHeight="1">
      <c r="A38" s="15"/>
      <c r="B38" s="294"/>
      <c r="C38" s="294"/>
      <c r="D38" s="294"/>
      <c r="E38" s="294"/>
      <c r="F38" s="294"/>
      <c r="G38" s="294"/>
      <c r="H38" t="s">
        <v>5</v>
      </c>
    </row>
    <row r="39" spans="1:8" ht="12.75" customHeight="1">
      <c r="A39" s="280"/>
      <c r="B39" s="294"/>
      <c r="C39" s="294"/>
      <c r="D39" s="294"/>
      <c r="E39" s="294"/>
      <c r="F39" s="294"/>
      <c r="G39" s="294"/>
      <c r="H39" t="s">
        <v>5</v>
      </c>
    </row>
    <row r="40" spans="1:8">
      <c r="A40" s="280"/>
      <c r="B40" s="294"/>
      <c r="C40" s="294"/>
      <c r="D40" s="294"/>
      <c r="E40" s="294"/>
      <c r="F40" s="294"/>
      <c r="G40" s="294"/>
      <c r="H40" t="s">
        <v>5</v>
      </c>
    </row>
    <row r="41" spans="1:8">
      <c r="A41" s="280"/>
      <c r="B41" s="294"/>
      <c r="C41" s="294"/>
      <c r="D41" s="294"/>
      <c r="E41" s="294"/>
      <c r="F41" s="294"/>
      <c r="G41" s="294"/>
      <c r="H41" t="s">
        <v>5</v>
      </c>
    </row>
    <row r="42" spans="1:8">
      <c r="A42" s="280"/>
      <c r="B42" s="294"/>
      <c r="C42" s="294"/>
      <c r="D42" s="294"/>
      <c r="E42" s="294"/>
      <c r="F42" s="294"/>
      <c r="G42" s="294"/>
      <c r="H42" t="s">
        <v>5</v>
      </c>
    </row>
    <row r="43" spans="1:8">
      <c r="A43" s="280"/>
      <c r="B43" s="294"/>
      <c r="C43" s="294"/>
      <c r="D43" s="294"/>
      <c r="E43" s="294"/>
      <c r="F43" s="294"/>
      <c r="G43" s="294"/>
      <c r="H43" t="s">
        <v>5</v>
      </c>
    </row>
    <row r="44" spans="1:8">
      <c r="A44" s="280"/>
      <c r="B44" s="294"/>
      <c r="C44" s="294"/>
      <c r="D44" s="294"/>
      <c r="E44" s="294"/>
      <c r="F44" s="294"/>
      <c r="G44" s="294"/>
      <c r="H44" t="s">
        <v>5</v>
      </c>
    </row>
    <row r="45" spans="1:8">
      <c r="A45" s="280"/>
      <c r="B45" s="294"/>
      <c r="C45" s="294"/>
      <c r="D45" s="294"/>
      <c r="E45" s="294"/>
      <c r="F45" s="294"/>
      <c r="G45" s="294"/>
      <c r="H45" t="s">
        <v>5</v>
      </c>
    </row>
    <row r="46" spans="1:8" ht="0.75" customHeight="1">
      <c r="A46" s="280"/>
      <c r="B46" s="294"/>
      <c r="C46" s="294"/>
      <c r="D46" s="294"/>
      <c r="E46" s="294"/>
      <c r="F46" s="294"/>
      <c r="G46" s="294"/>
      <c r="H46" t="s">
        <v>5</v>
      </c>
    </row>
    <row r="47" spans="1:8">
      <c r="B47" s="293"/>
      <c r="C47" s="293"/>
      <c r="D47" s="293"/>
      <c r="E47" s="293"/>
      <c r="F47" s="293"/>
      <c r="G47" s="293"/>
    </row>
    <row r="48" spans="1:8">
      <c r="B48" s="293"/>
      <c r="C48" s="293"/>
      <c r="D48" s="293"/>
      <c r="E48" s="293"/>
      <c r="F48" s="293"/>
      <c r="G48" s="293"/>
    </row>
    <row r="49" spans="2:7">
      <c r="B49" s="293"/>
      <c r="C49" s="293"/>
      <c r="D49" s="293"/>
      <c r="E49" s="293"/>
      <c r="F49" s="293"/>
      <c r="G49" s="293"/>
    </row>
    <row r="50" spans="2:7">
      <c r="B50" s="293"/>
      <c r="C50" s="293"/>
      <c r="D50" s="293"/>
      <c r="E50" s="293"/>
      <c r="F50" s="293"/>
      <c r="G50" s="293"/>
    </row>
    <row r="51" spans="2:7">
      <c r="B51" s="293"/>
      <c r="C51" s="293"/>
      <c r="D51" s="293"/>
      <c r="E51" s="293"/>
      <c r="F51" s="293"/>
      <c r="G51" s="293"/>
    </row>
    <row r="52" spans="2:7">
      <c r="B52" s="293"/>
      <c r="C52" s="293"/>
      <c r="D52" s="293"/>
      <c r="E52" s="293"/>
      <c r="F52" s="293"/>
      <c r="G52" s="293"/>
    </row>
    <row r="53" spans="2:7">
      <c r="B53" s="293"/>
      <c r="C53" s="293"/>
      <c r="D53" s="293"/>
      <c r="E53" s="293"/>
      <c r="F53" s="293"/>
      <c r="G53" s="293"/>
    </row>
    <row r="54" spans="2:7">
      <c r="B54" s="293"/>
      <c r="C54" s="293"/>
      <c r="D54" s="293"/>
      <c r="E54" s="293"/>
      <c r="F54" s="293"/>
      <c r="G54" s="293"/>
    </row>
    <row r="55" spans="2:7">
      <c r="B55" s="293"/>
      <c r="C55" s="293"/>
      <c r="D55" s="293"/>
      <c r="E55" s="293"/>
      <c r="F55" s="293"/>
      <c r="G55" s="293"/>
    </row>
    <row r="56" spans="2:7">
      <c r="B56" s="293"/>
      <c r="C56" s="293"/>
      <c r="D56" s="293"/>
      <c r="E56" s="293"/>
      <c r="F56" s="293"/>
      <c r="G56" s="293"/>
    </row>
  </sheetData>
  <mergeCells count="22">
    <mergeCell ref="B38:G46"/>
    <mergeCell ref="C8:E8"/>
    <mergeCell ref="C9:E9"/>
    <mergeCell ref="C10:E10"/>
    <mergeCell ref="C11:E11"/>
    <mergeCell ref="C12:E12"/>
    <mergeCell ref="A24:B24"/>
    <mergeCell ref="F31:G31"/>
    <mergeCell ref="F32:G32"/>
    <mergeCell ref="F33:G33"/>
    <mergeCell ref="F34:G34"/>
    <mergeCell ref="F35:G35"/>
    <mergeCell ref="B53:G53"/>
    <mergeCell ref="B54:G54"/>
    <mergeCell ref="B55:G55"/>
    <mergeCell ref="B56:G56"/>
    <mergeCell ref="B47:G47"/>
    <mergeCell ref="B48:G48"/>
    <mergeCell ref="B49:G49"/>
    <mergeCell ref="B50:G50"/>
    <mergeCell ref="B51:G51"/>
    <mergeCell ref="B52:G5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78"/>
  <sheetViews>
    <sheetView workbookViewId="0">
      <selection activeCell="E24" sqref="E24"/>
    </sheetView>
  </sheetViews>
  <sheetFormatPr defaultRowHeight="12.75"/>
  <cols>
    <col min="1" max="1" width="5.85546875" style="14" customWidth="1"/>
    <col min="2" max="2" width="6.140625" style="14" customWidth="1"/>
    <col min="3" max="3" width="11.42578125" style="14" customWidth="1"/>
    <col min="4" max="4" width="15.85546875" style="14" customWidth="1"/>
    <col min="5" max="5" width="11.28515625" style="14" customWidth="1"/>
    <col min="6" max="6" width="10.85546875" style="14" customWidth="1"/>
    <col min="7" max="7" width="11" style="14" customWidth="1"/>
    <col min="8" max="8" width="11.140625" style="14" customWidth="1"/>
    <col min="9" max="9" width="10.7109375" style="14" customWidth="1"/>
  </cols>
  <sheetData>
    <row r="1" spans="1:57" ht="13.5" thickTop="1">
      <c r="A1" s="303" t="s">
        <v>48</v>
      </c>
      <c r="B1" s="304"/>
      <c r="C1" s="171" t="str">
        <f>CONCATENATE(cislostavby," ",nazevstavby)</f>
        <v>201701 Základní škola speciální a Praktická škola, Praha 6</v>
      </c>
      <c r="D1" s="172"/>
      <c r="E1" s="173"/>
      <c r="F1" s="172"/>
      <c r="G1" s="174" t="s">
        <v>49</v>
      </c>
      <c r="H1" s="175" t="s">
        <v>100</v>
      </c>
      <c r="I1" s="176"/>
    </row>
    <row r="2" spans="1:57" ht="13.5" thickBot="1">
      <c r="A2" s="305" t="s">
        <v>50</v>
      </c>
      <c r="B2" s="306"/>
      <c r="C2" s="177" t="str">
        <f>CONCATENATE(cisloobjektu," ",nazevobjektu)</f>
        <v>SO 01 Oprava havarijního stavu fasády</v>
      </c>
      <c r="D2" s="178"/>
      <c r="E2" s="179"/>
      <c r="F2" s="178"/>
      <c r="G2" s="307" t="s">
        <v>134</v>
      </c>
      <c r="H2" s="308"/>
      <c r="I2" s="309"/>
    </row>
    <row r="3" spans="1:57" ht="13.5" thickTop="1">
      <c r="F3" s="96"/>
    </row>
    <row r="4" spans="1:57" ht="19.5" customHeight="1">
      <c r="A4" s="180" t="s">
        <v>51</v>
      </c>
      <c r="B4" s="181"/>
      <c r="C4" s="181"/>
      <c r="D4" s="181"/>
      <c r="E4" s="182"/>
      <c r="F4" s="181"/>
      <c r="G4" s="181"/>
      <c r="H4" s="181"/>
      <c r="I4" s="181"/>
    </row>
    <row r="5" spans="1:57" ht="13.5" thickBot="1"/>
    <row r="6" spans="1:57" s="4" customFormat="1" ht="13.5" thickBot="1">
      <c r="A6" s="183"/>
      <c r="B6" s="184" t="s">
        <v>52</v>
      </c>
      <c r="C6" s="184"/>
      <c r="D6" s="185"/>
      <c r="E6" s="186" t="s">
        <v>53</v>
      </c>
      <c r="F6" s="187" t="s">
        <v>54</v>
      </c>
      <c r="G6" s="187" t="s">
        <v>55</v>
      </c>
      <c r="H6" s="187" t="s">
        <v>56</v>
      </c>
      <c r="I6" s="188" t="s">
        <v>30</v>
      </c>
    </row>
    <row r="7" spans="1:57" s="4" customFormat="1" ht="13.5">
      <c r="A7" s="189" t="str">
        <f>Položky!B7</f>
        <v>1</v>
      </c>
      <c r="B7" s="80" t="str">
        <f>Položky!C7</f>
        <v>Přípravné práce</v>
      </c>
      <c r="C7" s="96"/>
      <c r="D7" s="190"/>
      <c r="E7" s="191">
        <f>Položky!BA13</f>
        <v>0</v>
      </c>
      <c r="F7" s="192">
        <f>Položky!BB13</f>
        <v>0</v>
      </c>
      <c r="G7" s="192">
        <f>Položky!BC13</f>
        <v>0</v>
      </c>
      <c r="H7" s="192">
        <f>Položky!BD13</f>
        <v>0</v>
      </c>
      <c r="I7" s="193">
        <f>Položky!BE13</f>
        <v>0</v>
      </c>
    </row>
    <row r="8" spans="1:57" s="4" customFormat="1" ht="13.5">
      <c r="A8" s="189" t="str">
        <f>Položky!B14</f>
        <v>62</v>
      </c>
      <c r="B8" s="80" t="str">
        <f>Položky!C14</f>
        <v>Vnější úpravy povrchů</v>
      </c>
      <c r="C8" s="96"/>
      <c r="D8" s="190"/>
      <c r="E8" s="191">
        <f>Položky!BA21</f>
        <v>0</v>
      </c>
      <c r="F8" s="192">
        <f>Položky!BB21</f>
        <v>0</v>
      </c>
      <c r="G8" s="192">
        <f>Položky!BC21</f>
        <v>0</v>
      </c>
      <c r="H8" s="192">
        <f>Položky!BD21</f>
        <v>0</v>
      </c>
      <c r="I8" s="193">
        <f>Položky!BE21</f>
        <v>0</v>
      </c>
    </row>
    <row r="9" spans="1:57" s="4" customFormat="1" ht="13.5">
      <c r="A9" s="189" t="str">
        <f>Položky!B22</f>
        <v>94</v>
      </c>
      <c r="B9" s="80" t="str">
        <f>Položky!C22</f>
        <v>Lešení a stavební výtahy</v>
      </c>
      <c r="C9" s="96"/>
      <c r="D9" s="190"/>
      <c r="E9" s="191">
        <f>Položky!BA24</f>
        <v>0</v>
      </c>
      <c r="F9" s="192">
        <f>Položky!BB24</f>
        <v>0</v>
      </c>
      <c r="G9" s="192">
        <f>Položky!BC24</f>
        <v>0</v>
      </c>
      <c r="H9" s="192">
        <f>Položky!BD24</f>
        <v>0</v>
      </c>
      <c r="I9" s="193">
        <f>Položky!BE24</f>
        <v>0</v>
      </c>
    </row>
    <row r="10" spans="1:57" s="4" customFormat="1" ht="13.5">
      <c r="A10" s="189" t="str">
        <f>Položky!B25</f>
        <v>95</v>
      </c>
      <c r="B10" s="80" t="str">
        <f>Položky!C25</f>
        <v>Dokončovací konstrukce na pozemních stavbách</v>
      </c>
      <c r="C10" s="96"/>
      <c r="D10" s="190"/>
      <c r="E10" s="191">
        <f>Položky!BA28</f>
        <v>0</v>
      </c>
      <c r="F10" s="192">
        <f>Položky!BB28</f>
        <v>0</v>
      </c>
      <c r="G10" s="192">
        <f>Položky!BC28</f>
        <v>0</v>
      </c>
      <c r="H10" s="192">
        <f>Položky!BD28</f>
        <v>0</v>
      </c>
      <c r="I10" s="193">
        <f>Položky!BE28</f>
        <v>0</v>
      </c>
    </row>
    <row r="11" spans="1:57" s="4" customFormat="1" ht="14.25" thickBot="1">
      <c r="A11" s="189" t="str">
        <f>Položky!B29</f>
        <v>96</v>
      </c>
      <c r="B11" s="80" t="str">
        <f>Položky!C29</f>
        <v>Bourání konstrukcí</v>
      </c>
      <c r="C11" s="96"/>
      <c r="D11" s="190"/>
      <c r="E11" s="191">
        <f>Položky!BA39</f>
        <v>0</v>
      </c>
      <c r="F11" s="192">
        <f>Položky!BB39</f>
        <v>0</v>
      </c>
      <c r="G11" s="192">
        <f>Položky!BC39</f>
        <v>0</v>
      </c>
      <c r="H11" s="192">
        <f>Položky!BD39</f>
        <v>0</v>
      </c>
      <c r="I11" s="193">
        <f>Položky!BE39</f>
        <v>0</v>
      </c>
    </row>
    <row r="12" spans="1:57" s="4" customFormat="1" ht="14.25" thickBot="1">
      <c r="A12" s="189">
        <f>Položky!B43</f>
        <v>0</v>
      </c>
      <c r="B12" s="80">
        <f>Položky!C43</f>
        <v>0</v>
      </c>
      <c r="C12" s="96"/>
      <c r="D12" s="190"/>
      <c r="E12" s="191">
        <f>Položky!BA46</f>
        <v>0</v>
      </c>
      <c r="F12" s="192">
        <f>Položky!BB46</f>
        <v>0</v>
      </c>
      <c r="G12" s="192">
        <f>Položky!BC46</f>
        <v>0</v>
      </c>
      <c r="H12" s="192">
        <f>Položky!BD46</f>
        <v>0</v>
      </c>
      <c r="I12" s="193">
        <f>Položky!BE46</f>
        <v>0</v>
      </c>
    </row>
    <row r="13" spans="1:57" s="8" customFormat="1" ht="13.5" thickBot="1">
      <c r="A13" s="194"/>
      <c r="B13" s="195" t="s">
        <v>57</v>
      </c>
      <c r="C13" s="195"/>
      <c r="D13" s="196"/>
      <c r="E13" s="197">
        <f>SUM(E7:E12)</f>
        <v>0</v>
      </c>
      <c r="F13" s="198">
        <f>SUM(F7:F12)</f>
        <v>0</v>
      </c>
      <c r="G13" s="198">
        <f>SUM(G7:G12)</f>
        <v>0</v>
      </c>
      <c r="H13" s="198">
        <f>SUM(H7:H12)</f>
        <v>0</v>
      </c>
      <c r="I13" s="199">
        <f>SUM(I7:I12)</f>
        <v>0</v>
      </c>
    </row>
    <row r="14" spans="1:57">
      <c r="A14" s="96"/>
      <c r="B14" s="96"/>
      <c r="C14" s="96"/>
      <c r="D14" s="96"/>
      <c r="E14" s="96"/>
      <c r="F14" s="96"/>
      <c r="G14" s="96"/>
      <c r="H14" s="96"/>
      <c r="I14" s="96"/>
    </row>
    <row r="15" spans="1:57" ht="19.5" customHeight="1">
      <c r="A15" s="181" t="s">
        <v>58</v>
      </c>
      <c r="B15" s="181"/>
      <c r="C15" s="181"/>
      <c r="D15" s="181"/>
      <c r="E15" s="181"/>
      <c r="F15" s="181"/>
      <c r="G15" s="200"/>
      <c r="H15" s="181"/>
      <c r="I15" s="181"/>
      <c r="BA15" s="6"/>
      <c r="BB15" s="6"/>
      <c r="BC15" s="6"/>
      <c r="BD15" s="6"/>
      <c r="BE15" s="6"/>
    </row>
    <row r="16" spans="1:57" ht="13.5" thickBot="1"/>
    <row r="17" spans="1:53" ht="13.5">
      <c r="A17" s="201" t="s">
        <v>59</v>
      </c>
      <c r="B17" s="151"/>
      <c r="C17" s="151"/>
      <c r="D17" s="202"/>
      <c r="E17" s="203" t="s">
        <v>60</v>
      </c>
      <c r="F17" s="204" t="s">
        <v>61</v>
      </c>
      <c r="G17" s="205" t="s">
        <v>62</v>
      </c>
      <c r="H17" s="206"/>
      <c r="I17" s="207" t="s">
        <v>60</v>
      </c>
    </row>
    <row r="18" spans="1:53">
      <c r="A18" s="208" t="s">
        <v>101</v>
      </c>
      <c r="B18" s="138"/>
      <c r="C18" s="138"/>
      <c r="D18" s="209"/>
      <c r="E18" s="210">
        <v>0</v>
      </c>
      <c r="F18" s="211">
        <v>0</v>
      </c>
      <c r="G18" s="212">
        <f>HSV+PSV+Mont</f>
        <v>0</v>
      </c>
      <c r="H18" s="213"/>
      <c r="I18" s="214">
        <f t="shared" ref="I18" si="0">E18+F18*G18/100</f>
        <v>0</v>
      </c>
      <c r="BA18">
        <v>0</v>
      </c>
    </row>
    <row r="19" spans="1:53">
      <c r="A19" s="208" t="s">
        <v>93</v>
      </c>
      <c r="B19" s="138"/>
      <c r="C19" s="138"/>
      <c r="D19" s="209"/>
      <c r="E19" s="210">
        <v>0</v>
      </c>
      <c r="F19" s="211">
        <v>0</v>
      </c>
      <c r="G19" s="212">
        <f t="shared" ref="G19:G26" si="1">HSV+PSV+Dodavka+Mont+HZS</f>
        <v>0</v>
      </c>
      <c r="H19" s="213"/>
      <c r="I19" s="214">
        <f t="shared" ref="I19:I26" si="2">E19+F19*G19/100</f>
        <v>0</v>
      </c>
      <c r="BA19">
        <v>0</v>
      </c>
    </row>
    <row r="20" spans="1:53">
      <c r="A20" s="208" t="s">
        <v>94</v>
      </c>
      <c r="B20" s="138"/>
      <c r="C20" s="138"/>
      <c r="D20" s="209"/>
      <c r="E20" s="210">
        <v>0</v>
      </c>
      <c r="F20" s="211">
        <v>0</v>
      </c>
      <c r="G20" s="212">
        <f t="shared" si="1"/>
        <v>0</v>
      </c>
      <c r="H20" s="213"/>
      <c r="I20" s="214">
        <f t="shared" si="2"/>
        <v>0</v>
      </c>
      <c r="BA20">
        <v>0</v>
      </c>
    </row>
    <row r="21" spans="1:53">
      <c r="A21" s="208" t="s">
        <v>95</v>
      </c>
      <c r="B21" s="138"/>
      <c r="C21" s="138"/>
      <c r="D21" s="209"/>
      <c r="E21" s="210">
        <v>0</v>
      </c>
      <c r="F21" s="211">
        <v>0</v>
      </c>
      <c r="G21" s="212">
        <f t="shared" si="1"/>
        <v>0</v>
      </c>
      <c r="H21" s="213"/>
      <c r="I21" s="214">
        <f t="shared" si="2"/>
        <v>0</v>
      </c>
      <c r="BA21">
        <v>0</v>
      </c>
    </row>
    <row r="22" spans="1:53">
      <c r="A22" s="208" t="s">
        <v>96</v>
      </c>
      <c r="B22" s="138"/>
      <c r="C22" s="138"/>
      <c r="D22" s="209"/>
      <c r="E22" s="210">
        <v>8000</v>
      </c>
      <c r="F22" s="211">
        <v>0</v>
      </c>
      <c r="G22" s="212">
        <f t="shared" si="1"/>
        <v>0</v>
      </c>
      <c r="H22" s="213"/>
      <c r="I22" s="214">
        <f t="shared" si="2"/>
        <v>8000</v>
      </c>
      <c r="BA22">
        <v>0</v>
      </c>
    </row>
    <row r="23" spans="1:53">
      <c r="A23" s="208" t="s">
        <v>97</v>
      </c>
      <c r="B23" s="138"/>
      <c r="C23" s="138"/>
      <c r="D23" s="209"/>
      <c r="E23" s="210">
        <v>0</v>
      </c>
      <c r="F23" s="211">
        <v>1</v>
      </c>
      <c r="G23" s="212">
        <f t="shared" si="1"/>
        <v>0</v>
      </c>
      <c r="H23" s="213"/>
      <c r="I23" s="214">
        <f t="shared" si="2"/>
        <v>0</v>
      </c>
      <c r="BA23">
        <v>2</v>
      </c>
    </row>
    <row r="24" spans="1:53">
      <c r="A24" s="208" t="s">
        <v>127</v>
      </c>
      <c r="B24" s="138"/>
      <c r="C24" s="138"/>
      <c r="D24" s="209"/>
      <c r="E24" s="210">
        <v>5000</v>
      </c>
      <c r="F24" s="211">
        <v>0</v>
      </c>
      <c r="G24" s="212">
        <f t="shared" si="1"/>
        <v>0</v>
      </c>
      <c r="H24" s="213"/>
      <c r="I24" s="214">
        <f t="shared" si="2"/>
        <v>5000</v>
      </c>
      <c r="BA24">
        <v>1</v>
      </c>
    </row>
    <row r="25" spans="1:53">
      <c r="A25" s="208" t="s">
        <v>98</v>
      </c>
      <c r="B25" s="138"/>
      <c r="C25" s="138"/>
      <c r="D25" s="209"/>
      <c r="E25" s="210">
        <v>0</v>
      </c>
      <c r="F25" s="211">
        <v>0</v>
      </c>
      <c r="G25" s="212">
        <f t="shared" si="1"/>
        <v>0</v>
      </c>
      <c r="H25" s="213"/>
      <c r="I25" s="214">
        <f t="shared" si="2"/>
        <v>0</v>
      </c>
      <c r="BA25">
        <v>2</v>
      </c>
    </row>
    <row r="26" spans="1:53">
      <c r="A26" s="208" t="s">
        <v>99</v>
      </c>
      <c r="B26" s="138"/>
      <c r="C26" s="138"/>
      <c r="D26" s="209"/>
      <c r="E26" s="210">
        <v>0</v>
      </c>
      <c r="F26" s="211">
        <v>3</v>
      </c>
      <c r="G26" s="212">
        <f t="shared" si="1"/>
        <v>0</v>
      </c>
      <c r="H26" s="213"/>
      <c r="I26" s="214">
        <f t="shared" si="2"/>
        <v>0</v>
      </c>
      <c r="BA26">
        <v>2</v>
      </c>
    </row>
    <row r="27" spans="1:53" ht="13.5" thickBot="1">
      <c r="A27" s="215"/>
      <c r="B27" s="216" t="s">
        <v>63</v>
      </c>
      <c r="C27" s="217"/>
      <c r="D27" s="218"/>
      <c r="E27" s="219"/>
      <c r="F27" s="220"/>
      <c r="G27" s="220"/>
      <c r="H27" s="310">
        <f>SUM(I18:I26)</f>
        <v>13000</v>
      </c>
      <c r="I27" s="311"/>
    </row>
    <row r="29" spans="1:53" ht="13.5">
      <c r="B29" s="27"/>
      <c r="F29" s="221"/>
      <c r="G29" s="222"/>
      <c r="H29" s="222"/>
      <c r="I29" s="223"/>
    </row>
    <row r="30" spans="1:53" ht="13.5">
      <c r="F30" s="221"/>
      <c r="G30" s="222"/>
      <c r="H30" s="222"/>
      <c r="I30" s="223"/>
    </row>
    <row r="31" spans="1:53" ht="13.5">
      <c r="F31" s="221"/>
      <c r="G31" s="222"/>
      <c r="H31" s="222"/>
      <c r="I31" s="223"/>
    </row>
    <row r="32" spans="1:53" ht="13.5">
      <c r="F32" s="221"/>
      <c r="G32" s="222"/>
      <c r="H32" s="222"/>
      <c r="I32" s="223"/>
    </row>
    <row r="33" spans="6:9" ht="13.5">
      <c r="F33" s="221"/>
      <c r="G33" s="222"/>
      <c r="H33" s="222"/>
      <c r="I33" s="223"/>
    </row>
    <row r="34" spans="6:9" ht="13.5">
      <c r="F34" s="221"/>
      <c r="G34" s="222"/>
      <c r="H34" s="222"/>
      <c r="I34" s="223"/>
    </row>
    <row r="35" spans="6:9" ht="13.5">
      <c r="F35" s="221"/>
      <c r="G35" s="222"/>
      <c r="H35" s="222"/>
      <c r="I35" s="223"/>
    </row>
    <row r="36" spans="6:9" ht="13.5">
      <c r="F36" s="221"/>
      <c r="G36" s="222"/>
      <c r="H36" s="222"/>
      <c r="I36" s="223"/>
    </row>
    <row r="37" spans="6:9" ht="13.5">
      <c r="F37" s="221"/>
      <c r="G37" s="222"/>
      <c r="H37" s="222"/>
      <c r="I37" s="223"/>
    </row>
    <row r="38" spans="6:9" ht="13.5">
      <c r="F38" s="221"/>
      <c r="G38" s="222"/>
      <c r="H38" s="222"/>
      <c r="I38" s="223"/>
    </row>
    <row r="39" spans="6:9" ht="13.5">
      <c r="F39" s="221"/>
      <c r="G39" s="222"/>
      <c r="H39" s="222"/>
      <c r="I39" s="223"/>
    </row>
    <row r="40" spans="6:9" ht="13.5">
      <c r="F40" s="221"/>
      <c r="G40" s="222"/>
      <c r="H40" s="222"/>
      <c r="I40" s="223"/>
    </row>
    <row r="41" spans="6:9" ht="13.5">
      <c r="F41" s="221"/>
      <c r="G41" s="222"/>
      <c r="H41" s="222"/>
      <c r="I41" s="223"/>
    </row>
    <row r="42" spans="6:9" ht="13.5">
      <c r="F42" s="221"/>
      <c r="G42" s="222"/>
      <c r="H42" s="222"/>
      <c r="I42" s="223"/>
    </row>
    <row r="43" spans="6:9" ht="13.5">
      <c r="F43" s="221"/>
      <c r="G43" s="222"/>
      <c r="H43" s="222"/>
      <c r="I43" s="223"/>
    </row>
    <row r="44" spans="6:9" ht="13.5">
      <c r="F44" s="221"/>
      <c r="G44" s="222"/>
      <c r="H44" s="222"/>
      <c r="I44" s="223"/>
    </row>
    <row r="45" spans="6:9" ht="13.5">
      <c r="F45" s="221"/>
      <c r="G45" s="222"/>
      <c r="H45" s="222"/>
      <c r="I45" s="223"/>
    </row>
    <row r="46" spans="6:9" ht="13.5">
      <c r="F46" s="221"/>
      <c r="G46" s="222"/>
      <c r="H46" s="222"/>
      <c r="I46" s="223"/>
    </row>
    <row r="47" spans="6:9" ht="13.5">
      <c r="F47" s="221"/>
      <c r="G47" s="222"/>
      <c r="H47" s="222"/>
      <c r="I47" s="223"/>
    </row>
    <row r="48" spans="6:9" ht="13.5">
      <c r="F48" s="221"/>
      <c r="G48" s="222"/>
      <c r="H48" s="222"/>
      <c r="I48" s="223"/>
    </row>
    <row r="49" spans="6:9" ht="13.5">
      <c r="F49" s="221"/>
      <c r="G49" s="222"/>
      <c r="H49" s="222"/>
      <c r="I49" s="223"/>
    </row>
    <row r="50" spans="6:9" ht="13.5">
      <c r="F50" s="221"/>
      <c r="G50" s="222"/>
      <c r="H50" s="222"/>
      <c r="I50" s="223"/>
    </row>
    <row r="51" spans="6:9" ht="13.5">
      <c r="F51" s="221"/>
      <c r="G51" s="222"/>
      <c r="H51" s="222"/>
      <c r="I51" s="223"/>
    </row>
    <row r="52" spans="6:9" ht="13.5">
      <c r="F52" s="221"/>
      <c r="G52" s="222"/>
      <c r="H52" s="222"/>
      <c r="I52" s="223"/>
    </row>
    <row r="53" spans="6:9" ht="13.5">
      <c r="F53" s="221"/>
      <c r="G53" s="222"/>
      <c r="H53" s="222"/>
      <c r="I53" s="223"/>
    </row>
    <row r="54" spans="6:9" ht="13.5">
      <c r="F54" s="221"/>
      <c r="G54" s="222"/>
      <c r="H54" s="222"/>
      <c r="I54" s="223"/>
    </row>
    <row r="55" spans="6:9" ht="13.5">
      <c r="F55" s="221"/>
      <c r="G55" s="222"/>
      <c r="H55" s="222"/>
      <c r="I55" s="223"/>
    </row>
    <row r="56" spans="6:9" ht="13.5">
      <c r="F56" s="221"/>
      <c r="G56" s="222"/>
      <c r="H56" s="222"/>
      <c r="I56" s="223"/>
    </row>
    <row r="57" spans="6:9" ht="13.5">
      <c r="F57" s="221"/>
      <c r="G57" s="222"/>
      <c r="H57" s="222"/>
      <c r="I57" s="223"/>
    </row>
    <row r="58" spans="6:9" ht="13.5">
      <c r="F58" s="221"/>
      <c r="G58" s="222"/>
      <c r="H58" s="222"/>
      <c r="I58" s="223"/>
    </row>
    <row r="59" spans="6:9" ht="13.5">
      <c r="F59" s="221"/>
      <c r="G59" s="222"/>
      <c r="H59" s="222"/>
      <c r="I59" s="223"/>
    </row>
    <row r="60" spans="6:9" ht="13.5">
      <c r="F60" s="221"/>
      <c r="G60" s="222"/>
      <c r="H60" s="222"/>
      <c r="I60" s="223"/>
    </row>
    <row r="61" spans="6:9" ht="13.5">
      <c r="F61" s="221"/>
      <c r="G61" s="222"/>
      <c r="H61" s="222"/>
      <c r="I61" s="223"/>
    </row>
    <row r="62" spans="6:9" ht="13.5">
      <c r="F62" s="221"/>
      <c r="G62" s="222"/>
      <c r="H62" s="222"/>
      <c r="I62" s="223"/>
    </row>
    <row r="63" spans="6:9" ht="13.5">
      <c r="F63" s="221"/>
      <c r="G63" s="222"/>
      <c r="H63" s="222"/>
      <c r="I63" s="223"/>
    </row>
    <row r="64" spans="6:9" ht="13.5">
      <c r="F64" s="221"/>
      <c r="G64" s="222"/>
      <c r="H64" s="222"/>
      <c r="I64" s="223"/>
    </row>
    <row r="65" spans="6:9" ht="13.5">
      <c r="F65" s="221"/>
      <c r="G65" s="222"/>
      <c r="H65" s="222"/>
      <c r="I65" s="223"/>
    </row>
    <row r="66" spans="6:9" ht="13.5">
      <c r="F66" s="221"/>
      <c r="G66" s="222"/>
      <c r="H66" s="222"/>
      <c r="I66" s="223"/>
    </row>
    <row r="67" spans="6:9" ht="13.5">
      <c r="F67" s="221"/>
      <c r="G67" s="222"/>
      <c r="H67" s="222"/>
      <c r="I67" s="223"/>
    </row>
    <row r="68" spans="6:9" ht="13.5">
      <c r="F68" s="221"/>
      <c r="G68" s="222"/>
      <c r="H68" s="222"/>
      <c r="I68" s="223"/>
    </row>
    <row r="69" spans="6:9" ht="13.5">
      <c r="F69" s="221"/>
      <c r="G69" s="222"/>
      <c r="H69" s="222"/>
      <c r="I69" s="223"/>
    </row>
    <row r="70" spans="6:9" ht="13.5">
      <c r="F70" s="221"/>
      <c r="G70" s="222"/>
      <c r="H70" s="222"/>
      <c r="I70" s="223"/>
    </row>
    <row r="71" spans="6:9" ht="13.5">
      <c r="F71" s="221"/>
      <c r="G71" s="222"/>
      <c r="H71" s="222"/>
      <c r="I71" s="223"/>
    </row>
    <row r="72" spans="6:9" ht="13.5">
      <c r="F72" s="221"/>
      <c r="G72" s="222"/>
      <c r="H72" s="222"/>
      <c r="I72" s="223"/>
    </row>
    <row r="73" spans="6:9" ht="13.5">
      <c r="F73" s="221"/>
      <c r="G73" s="222"/>
      <c r="H73" s="222"/>
      <c r="I73" s="223"/>
    </row>
    <row r="74" spans="6:9" ht="13.5">
      <c r="F74" s="221"/>
      <c r="G74" s="222"/>
      <c r="H74" s="222"/>
      <c r="I74" s="223"/>
    </row>
    <row r="75" spans="6:9" ht="13.5">
      <c r="F75" s="221"/>
      <c r="G75" s="222"/>
      <c r="H75" s="222"/>
      <c r="I75" s="223"/>
    </row>
    <row r="76" spans="6:9" ht="13.5">
      <c r="F76" s="221"/>
      <c r="G76" s="222"/>
      <c r="H76" s="222"/>
      <c r="I76" s="223"/>
    </row>
    <row r="77" spans="6:9" ht="13.5">
      <c r="F77" s="221"/>
      <c r="G77" s="222"/>
      <c r="H77" s="222"/>
      <c r="I77" s="223"/>
    </row>
    <row r="78" spans="6:9" ht="13.5">
      <c r="F78" s="221"/>
      <c r="G78" s="222"/>
      <c r="H78" s="222"/>
      <c r="I78" s="223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Z119"/>
  <sheetViews>
    <sheetView showGridLines="0" showZeros="0" tabSelected="1" zoomScaleNormal="100" workbookViewId="0">
      <selection activeCell="F8" sqref="F8"/>
    </sheetView>
  </sheetViews>
  <sheetFormatPr defaultColWidth="9.140625" defaultRowHeight="12.75"/>
  <cols>
    <col min="1" max="1" width="4.42578125" style="224" customWidth="1"/>
    <col min="2" max="2" width="11.5703125" style="224" customWidth="1"/>
    <col min="3" max="3" width="40.42578125" style="224" customWidth="1"/>
    <col min="4" max="4" width="5.5703125" style="224" customWidth="1"/>
    <col min="5" max="5" width="8.5703125" style="234" customWidth="1"/>
    <col min="6" max="6" width="9.85546875" style="224" customWidth="1"/>
    <col min="7" max="7" width="13.85546875" style="224" customWidth="1"/>
    <col min="8" max="11" width="9.140625" style="9"/>
    <col min="12" max="12" width="75.42578125" style="9" customWidth="1"/>
    <col min="13" max="13" width="45.28515625" style="9" customWidth="1"/>
    <col min="14" max="16384" width="9.140625" style="9"/>
  </cols>
  <sheetData>
    <row r="1" spans="1:104" ht="15.75">
      <c r="A1" s="312" t="s">
        <v>64</v>
      </c>
      <c r="B1" s="312"/>
      <c r="C1" s="312"/>
      <c r="D1" s="312"/>
      <c r="E1" s="312"/>
      <c r="F1" s="312"/>
      <c r="G1" s="312"/>
    </row>
    <row r="2" spans="1:104" ht="14.25" customHeight="1" thickBot="1">
      <c r="B2" s="225"/>
      <c r="C2" s="226"/>
      <c r="D2" s="226"/>
      <c r="E2" s="227"/>
      <c r="F2" s="226"/>
      <c r="G2" s="226"/>
    </row>
    <row r="3" spans="1:104" ht="14.25" thickTop="1">
      <c r="A3" s="303" t="s">
        <v>48</v>
      </c>
      <c r="B3" s="304"/>
      <c r="C3" s="171" t="str">
        <f>CONCATENATE(cislostavby," ",nazevstavby)</f>
        <v>201701 Základní škola speciální a Praktická škola, Praha 6</v>
      </c>
      <c r="D3" s="228"/>
      <c r="E3" s="229" t="s">
        <v>65</v>
      </c>
      <c r="F3" s="230" t="str">
        <f>Rekapitulace!H1</f>
        <v>vzorový</v>
      </c>
      <c r="G3" s="231"/>
    </row>
    <row r="4" spans="1:104" ht="13.5" thickBot="1">
      <c r="A4" s="313" t="s">
        <v>50</v>
      </c>
      <c r="B4" s="306"/>
      <c r="C4" s="177" t="str">
        <f>CONCATENATE(cisloobjektu," ",nazevobjektu)</f>
        <v>SO 01 Oprava havarijního stavu fasády</v>
      </c>
      <c r="D4" s="232"/>
      <c r="E4" s="314" t="str">
        <f>Rekapitulace!G2</f>
        <v>Oprava havarijního stavu fasády</v>
      </c>
      <c r="F4" s="315"/>
      <c r="G4" s="316"/>
    </row>
    <row r="5" spans="1:104" ht="14.25" thickTop="1">
      <c r="A5" s="233"/>
      <c r="G5" s="235"/>
    </row>
    <row r="6" spans="1:104" ht="13.5">
      <c r="A6" s="236" t="s">
        <v>66</v>
      </c>
      <c r="B6" s="237" t="s">
        <v>67</v>
      </c>
      <c r="C6" s="237" t="s">
        <v>68</v>
      </c>
      <c r="D6" s="237" t="s">
        <v>69</v>
      </c>
      <c r="E6" s="238" t="s">
        <v>70</v>
      </c>
      <c r="F6" s="237" t="s">
        <v>71</v>
      </c>
      <c r="G6" s="239" t="s">
        <v>72</v>
      </c>
    </row>
    <row r="7" spans="1:104">
      <c r="A7" s="240" t="s">
        <v>73</v>
      </c>
      <c r="B7" s="241" t="s">
        <v>74</v>
      </c>
      <c r="C7" s="242" t="s">
        <v>138</v>
      </c>
      <c r="D7" s="243"/>
      <c r="E7" s="244"/>
      <c r="F7" s="244"/>
      <c r="G7" s="245"/>
      <c r="H7" s="10"/>
      <c r="I7" s="10"/>
      <c r="O7" s="11">
        <v>1</v>
      </c>
    </row>
    <row r="8" spans="1:104" ht="13.5">
      <c r="A8" s="246">
        <v>1</v>
      </c>
      <c r="B8" s="247" t="s">
        <v>139</v>
      </c>
      <c r="C8" s="248" t="s">
        <v>140</v>
      </c>
      <c r="D8" s="249" t="s">
        <v>80</v>
      </c>
      <c r="E8" s="250">
        <v>124.66</v>
      </c>
      <c r="F8" s="250"/>
      <c r="G8" s="251">
        <f t="shared" ref="G8:G12" si="0">E8*F8</f>
        <v>0</v>
      </c>
      <c r="O8" s="11">
        <v>2</v>
      </c>
      <c r="AA8" s="9">
        <v>1</v>
      </c>
      <c r="AB8" s="9">
        <v>0</v>
      </c>
      <c r="AC8" s="9">
        <v>0</v>
      </c>
      <c r="AZ8" s="9">
        <v>1</v>
      </c>
      <c r="BA8" s="9">
        <f t="shared" ref="BA8:BA12" si="1">IF(AZ8=1,G8,0)</f>
        <v>0</v>
      </c>
      <c r="BB8" s="9">
        <f t="shared" ref="BB8:BB12" si="2">IF(AZ8=2,G8,0)</f>
        <v>0</v>
      </c>
      <c r="BC8" s="9">
        <f t="shared" ref="BC8:BC12" si="3">IF(AZ8=3,G8,0)</f>
        <v>0</v>
      </c>
      <c r="BD8" s="9">
        <f t="shared" ref="BD8:BD12" si="4">IF(AZ8=4,G8,0)</f>
        <v>0</v>
      </c>
      <c r="BE8" s="9">
        <f t="shared" ref="BE8:BE12" si="5">IF(AZ8=5,G8,0)</f>
        <v>0</v>
      </c>
      <c r="CA8" s="12">
        <v>1</v>
      </c>
      <c r="CB8" s="12">
        <v>0</v>
      </c>
      <c r="CZ8" s="9">
        <v>0</v>
      </c>
    </row>
    <row r="9" spans="1:104" ht="13.5">
      <c r="A9" s="246"/>
      <c r="B9" s="247"/>
      <c r="C9" s="281" t="s">
        <v>142</v>
      </c>
      <c r="D9" s="282"/>
      <c r="E9" s="283">
        <v>118.72</v>
      </c>
      <c r="F9" s="317"/>
      <c r="G9" s="318"/>
      <c r="O9" s="11"/>
      <c r="CA9" s="12"/>
      <c r="CB9" s="12"/>
    </row>
    <row r="10" spans="1:104" ht="13.5">
      <c r="A10" s="246"/>
      <c r="B10" s="247"/>
      <c r="C10" s="281" t="s">
        <v>143</v>
      </c>
      <c r="D10" s="282"/>
      <c r="E10" s="283">
        <v>5.94</v>
      </c>
      <c r="F10" s="319"/>
      <c r="G10" s="320"/>
      <c r="O10" s="11"/>
      <c r="CA10" s="12"/>
      <c r="CB10" s="12"/>
    </row>
    <row r="11" spans="1:104" ht="25.5">
      <c r="A11" s="246">
        <v>2</v>
      </c>
      <c r="B11" s="247" t="s">
        <v>144</v>
      </c>
      <c r="C11" s="248" t="s">
        <v>145</v>
      </c>
      <c r="D11" s="249" t="s">
        <v>80</v>
      </c>
      <c r="E11" s="250">
        <v>124.66</v>
      </c>
      <c r="F11" s="250"/>
      <c r="G11" s="251">
        <f t="shared" si="0"/>
        <v>0</v>
      </c>
      <c r="O11" s="11">
        <v>2</v>
      </c>
      <c r="AA11" s="9">
        <v>1</v>
      </c>
      <c r="AB11" s="9">
        <v>1</v>
      </c>
      <c r="AC11" s="9">
        <v>1</v>
      </c>
      <c r="AZ11" s="9">
        <v>1</v>
      </c>
      <c r="BA11" s="9">
        <f t="shared" si="1"/>
        <v>0</v>
      </c>
      <c r="BB11" s="9">
        <f t="shared" si="2"/>
        <v>0</v>
      </c>
      <c r="BC11" s="9">
        <f t="shared" si="3"/>
        <v>0</v>
      </c>
      <c r="BD11" s="9">
        <f t="shared" si="4"/>
        <v>0</v>
      </c>
      <c r="BE11" s="9">
        <f t="shared" si="5"/>
        <v>0</v>
      </c>
      <c r="CA11" s="12">
        <v>1</v>
      </c>
      <c r="CB11" s="12">
        <v>1</v>
      </c>
      <c r="CZ11" s="9">
        <v>0</v>
      </c>
    </row>
    <row r="12" spans="1:104" ht="13.5">
      <c r="A12" s="246">
        <v>3</v>
      </c>
      <c r="B12" s="247" t="s">
        <v>146</v>
      </c>
      <c r="C12" s="248" t="s">
        <v>147</v>
      </c>
      <c r="D12" s="249" t="s">
        <v>80</v>
      </c>
      <c r="E12" s="250">
        <v>124.66</v>
      </c>
      <c r="F12" s="250"/>
      <c r="G12" s="251">
        <f t="shared" si="0"/>
        <v>0</v>
      </c>
      <c r="O12" s="11">
        <v>2</v>
      </c>
      <c r="AA12" s="9">
        <v>1</v>
      </c>
      <c r="AB12" s="9">
        <v>1</v>
      </c>
      <c r="AC12" s="9">
        <v>1</v>
      </c>
      <c r="AZ12" s="9">
        <v>1</v>
      </c>
      <c r="BA12" s="9">
        <f t="shared" si="1"/>
        <v>0</v>
      </c>
      <c r="BB12" s="9">
        <f t="shared" si="2"/>
        <v>0</v>
      </c>
      <c r="BC12" s="9">
        <f t="shared" si="3"/>
        <v>0</v>
      </c>
      <c r="BD12" s="9">
        <f t="shared" si="4"/>
        <v>0</v>
      </c>
      <c r="BE12" s="9">
        <f t="shared" si="5"/>
        <v>0</v>
      </c>
      <c r="CA12" s="12">
        <v>1</v>
      </c>
      <c r="CB12" s="12">
        <v>1</v>
      </c>
      <c r="CZ12" s="9">
        <v>0</v>
      </c>
    </row>
    <row r="13" spans="1:104">
      <c r="A13" s="252"/>
      <c r="B13" s="253" t="s">
        <v>76</v>
      </c>
      <c r="C13" s="254" t="str">
        <f>CONCATENATE(B7," ",C7)</f>
        <v>1 Přípravné práce</v>
      </c>
      <c r="D13" s="255"/>
      <c r="E13" s="256"/>
      <c r="F13" s="257"/>
      <c r="G13" s="258">
        <f>SUM(G7:G12)</f>
        <v>0</v>
      </c>
      <c r="O13" s="11">
        <v>4</v>
      </c>
      <c r="BA13" s="13">
        <f>SUM(BA7:BA12)</f>
        <v>0</v>
      </c>
      <c r="BB13" s="13">
        <f>SUM(BB7:BB12)</f>
        <v>0</v>
      </c>
      <c r="BC13" s="13">
        <f>SUM(BC7:BC12)</f>
        <v>0</v>
      </c>
      <c r="BD13" s="13">
        <f>SUM(BD7:BD12)</f>
        <v>0</v>
      </c>
      <c r="BE13" s="13">
        <f>SUM(BE7:BE12)</f>
        <v>0</v>
      </c>
    </row>
    <row r="14" spans="1:104">
      <c r="A14" s="240" t="s">
        <v>73</v>
      </c>
      <c r="B14" s="241" t="s">
        <v>161</v>
      </c>
      <c r="C14" s="242" t="s">
        <v>148</v>
      </c>
      <c r="D14" s="243"/>
      <c r="E14" s="244"/>
      <c r="F14" s="244"/>
      <c r="G14" s="245"/>
      <c r="H14" s="10"/>
      <c r="I14" s="10"/>
      <c r="O14" s="11">
        <v>1</v>
      </c>
    </row>
    <row r="15" spans="1:104" ht="13.5">
      <c r="A15" s="246">
        <v>4</v>
      </c>
      <c r="B15" s="247" t="s">
        <v>149</v>
      </c>
      <c r="C15" s="248" t="s">
        <v>155</v>
      </c>
      <c r="D15" s="249" t="s">
        <v>80</v>
      </c>
      <c r="E15" s="250">
        <v>12.26</v>
      </c>
      <c r="F15" s="250"/>
      <c r="G15" s="251">
        <f t="shared" ref="G15:G20" si="6">E15*F15</f>
        <v>0</v>
      </c>
      <c r="O15" s="11">
        <v>2</v>
      </c>
      <c r="AA15" s="9">
        <v>1</v>
      </c>
      <c r="AB15" s="9">
        <v>1</v>
      </c>
      <c r="AC15" s="9">
        <v>1</v>
      </c>
      <c r="AZ15" s="9">
        <v>1</v>
      </c>
      <c r="BA15" s="9">
        <f>IF(AZ15=1,G15,0)</f>
        <v>0</v>
      </c>
      <c r="BB15" s="9">
        <f>IF(AZ15=2,G15,0)</f>
        <v>0</v>
      </c>
      <c r="BC15" s="9">
        <f>IF(AZ15=3,G15,0)</f>
        <v>0</v>
      </c>
      <c r="BD15" s="9">
        <f>IF(AZ15=4,G15,0)</f>
        <v>0</v>
      </c>
      <c r="BE15" s="9">
        <f>IF(AZ15=5,G15,0)</f>
        <v>0</v>
      </c>
      <c r="CA15" s="12">
        <v>1</v>
      </c>
      <c r="CB15" s="12">
        <v>1</v>
      </c>
      <c r="CZ15" s="9">
        <v>1.7</v>
      </c>
    </row>
    <row r="16" spans="1:104" ht="13.5">
      <c r="A16" s="246">
        <v>5</v>
      </c>
      <c r="B16" s="247" t="s">
        <v>150</v>
      </c>
      <c r="C16" s="248" t="s">
        <v>156</v>
      </c>
      <c r="D16" s="249" t="s">
        <v>80</v>
      </c>
      <c r="E16" s="250">
        <v>124.66</v>
      </c>
      <c r="F16" s="250"/>
      <c r="G16" s="251">
        <f t="shared" si="6"/>
        <v>0</v>
      </c>
      <c r="O16" s="11">
        <v>2</v>
      </c>
      <c r="AA16" s="9">
        <v>1</v>
      </c>
      <c r="AB16" s="9">
        <v>1</v>
      </c>
      <c r="AC16" s="9">
        <v>1</v>
      </c>
      <c r="AZ16" s="9">
        <v>1</v>
      </c>
      <c r="BA16" s="9">
        <f>IF(AZ16=1,G16,0)</f>
        <v>0</v>
      </c>
      <c r="BB16" s="9">
        <f>IF(AZ16=2,G16,0)</f>
        <v>0</v>
      </c>
      <c r="BC16" s="9">
        <f>IF(AZ16=3,G16,0)</f>
        <v>0</v>
      </c>
      <c r="BD16" s="9">
        <f>IF(AZ16=4,G16,0)</f>
        <v>0</v>
      </c>
      <c r="BE16" s="9">
        <f>IF(AZ16=5,G16,0)</f>
        <v>0</v>
      </c>
      <c r="CA16" s="12">
        <v>1</v>
      </c>
      <c r="CB16" s="12">
        <v>1</v>
      </c>
      <c r="CZ16" s="9">
        <v>7.77E-3</v>
      </c>
    </row>
    <row r="17" spans="1:104" ht="13.5">
      <c r="A17" s="246">
        <v>6</v>
      </c>
      <c r="B17" s="247" t="s">
        <v>151</v>
      </c>
      <c r="C17" s="248" t="s">
        <v>157</v>
      </c>
      <c r="D17" s="249" t="s">
        <v>80</v>
      </c>
      <c r="E17" s="250">
        <v>124.66</v>
      </c>
      <c r="F17" s="250"/>
      <c r="G17" s="251">
        <f t="shared" si="6"/>
        <v>0</v>
      </c>
      <c r="O17" s="11">
        <v>2</v>
      </c>
      <c r="AA17" s="9">
        <v>1</v>
      </c>
      <c r="AB17" s="9">
        <v>1</v>
      </c>
      <c r="AC17" s="9">
        <v>1</v>
      </c>
      <c r="AZ17" s="9">
        <v>1</v>
      </c>
      <c r="BA17" s="9">
        <f>IF(AZ17=1,G17,0)</f>
        <v>0</v>
      </c>
      <c r="BB17" s="9">
        <f>IF(AZ17=2,G17,0)</f>
        <v>0</v>
      </c>
      <c r="BC17" s="9">
        <f>IF(AZ17=3,G17,0)</f>
        <v>0</v>
      </c>
      <c r="BD17" s="9">
        <f>IF(AZ17=4,G17,0)</f>
        <v>0</v>
      </c>
      <c r="BE17" s="9">
        <f>IF(AZ17=5,G17,0)</f>
        <v>0</v>
      </c>
      <c r="CA17" s="12">
        <v>1</v>
      </c>
      <c r="CB17" s="12">
        <v>1</v>
      </c>
      <c r="CZ17" s="9">
        <v>1.8000000000000001E-4</v>
      </c>
    </row>
    <row r="18" spans="1:104" ht="13.5">
      <c r="A18" s="246">
        <v>7</v>
      </c>
      <c r="B18" s="247" t="s">
        <v>152</v>
      </c>
      <c r="C18" s="248" t="s">
        <v>158</v>
      </c>
      <c r="D18" s="249" t="s">
        <v>80</v>
      </c>
      <c r="E18" s="250">
        <v>6.53</v>
      </c>
      <c r="F18" s="250"/>
      <c r="G18" s="251">
        <f t="shared" si="6"/>
        <v>0</v>
      </c>
      <c r="O18" s="11"/>
      <c r="CA18" s="12"/>
      <c r="CB18" s="12"/>
    </row>
    <row r="19" spans="1:104" ht="25.5">
      <c r="A19" s="246">
        <v>8</v>
      </c>
      <c r="B19" s="247" t="s">
        <v>153</v>
      </c>
      <c r="C19" s="248" t="s">
        <v>159</v>
      </c>
      <c r="D19" s="249" t="s">
        <v>80</v>
      </c>
      <c r="E19" s="250">
        <v>8.5500000000000007</v>
      </c>
      <c r="F19" s="250"/>
      <c r="G19" s="251">
        <f t="shared" si="6"/>
        <v>0</v>
      </c>
      <c r="O19" s="11"/>
      <c r="CA19" s="12"/>
      <c r="CB19" s="12"/>
    </row>
    <row r="20" spans="1:104" ht="13.5">
      <c r="A20" s="246">
        <v>9</v>
      </c>
      <c r="B20" s="247" t="s">
        <v>154</v>
      </c>
      <c r="C20" s="248" t="s">
        <v>160</v>
      </c>
      <c r="D20" s="249" t="s">
        <v>80</v>
      </c>
      <c r="E20" s="250">
        <v>6.53</v>
      </c>
      <c r="F20" s="250"/>
      <c r="G20" s="251">
        <f t="shared" si="6"/>
        <v>0</v>
      </c>
      <c r="O20" s="11">
        <v>2</v>
      </c>
      <c r="AA20" s="9">
        <v>3</v>
      </c>
      <c r="AB20" s="9">
        <v>1</v>
      </c>
      <c r="AC20" s="9">
        <v>69366198</v>
      </c>
      <c r="AZ20" s="9">
        <v>1</v>
      </c>
      <c r="BA20" s="9">
        <f>IF(AZ20=1,G20,0)</f>
        <v>0</v>
      </c>
      <c r="BB20" s="9">
        <f>IF(AZ20=2,G20,0)</f>
        <v>0</v>
      </c>
      <c r="BC20" s="9">
        <f>IF(AZ20=3,G20,0)</f>
        <v>0</v>
      </c>
      <c r="BD20" s="9">
        <f>IF(AZ20=4,G20,0)</f>
        <v>0</v>
      </c>
      <c r="BE20" s="9">
        <f>IF(AZ20=5,G20,0)</f>
        <v>0</v>
      </c>
      <c r="CA20" s="12">
        <v>3</v>
      </c>
      <c r="CB20" s="12">
        <v>1</v>
      </c>
      <c r="CZ20" s="9">
        <v>2.9999999999999997E-4</v>
      </c>
    </row>
    <row r="21" spans="1:104">
      <c r="A21" s="252"/>
      <c r="B21" s="253" t="s">
        <v>76</v>
      </c>
      <c r="C21" s="254" t="str">
        <f>CONCATENATE(B14," ",C14)</f>
        <v>62 Vnější úpravy povrchů</v>
      </c>
      <c r="D21" s="255"/>
      <c r="E21" s="256"/>
      <c r="F21" s="257"/>
      <c r="G21" s="258">
        <f>SUM(G14:G20)</f>
        <v>0</v>
      </c>
      <c r="O21" s="11">
        <v>4</v>
      </c>
      <c r="BA21" s="13">
        <f>SUM(BA14:BA20)</f>
        <v>0</v>
      </c>
      <c r="BB21" s="13">
        <f>SUM(BB14:BB20)</f>
        <v>0</v>
      </c>
      <c r="BC21" s="13">
        <f>SUM(BC14:BC20)</f>
        <v>0</v>
      </c>
      <c r="BD21" s="13">
        <f>SUM(BD14:BD20)</f>
        <v>0</v>
      </c>
      <c r="BE21" s="13">
        <f>SUM(BE14:BE20)</f>
        <v>0</v>
      </c>
    </row>
    <row r="22" spans="1:104">
      <c r="A22" s="240" t="s">
        <v>73</v>
      </c>
      <c r="B22" s="241" t="s">
        <v>162</v>
      </c>
      <c r="C22" s="242" t="s">
        <v>163</v>
      </c>
      <c r="D22" s="243"/>
      <c r="E22" s="244"/>
      <c r="F22" s="244"/>
      <c r="G22" s="245"/>
      <c r="H22" s="10"/>
      <c r="I22" s="10"/>
      <c r="O22" s="11">
        <v>1</v>
      </c>
    </row>
    <row r="23" spans="1:104" ht="13.5">
      <c r="A23" s="246">
        <v>10</v>
      </c>
      <c r="B23" s="247" t="s">
        <v>164</v>
      </c>
      <c r="C23" s="248" t="s">
        <v>165</v>
      </c>
      <c r="D23" s="249" t="s">
        <v>80</v>
      </c>
      <c r="E23" s="250">
        <v>30.81</v>
      </c>
      <c r="F23" s="250"/>
      <c r="G23" s="251">
        <f t="shared" ref="G23" si="7">E23*F23</f>
        <v>0</v>
      </c>
      <c r="O23" s="11">
        <v>2</v>
      </c>
      <c r="AA23" s="9">
        <v>1</v>
      </c>
      <c r="AB23" s="9">
        <v>0</v>
      </c>
      <c r="AC23" s="9">
        <v>0</v>
      </c>
      <c r="AZ23" s="9">
        <v>1</v>
      </c>
      <c r="BA23" s="9">
        <f t="shared" ref="BA23" si="8">IF(AZ23=1,G23,0)</f>
        <v>0</v>
      </c>
      <c r="BB23" s="9">
        <f t="shared" ref="BB23" si="9">IF(AZ23=2,G23,0)</f>
        <v>0</v>
      </c>
      <c r="BC23" s="9">
        <f t="shared" ref="BC23" si="10">IF(AZ23=3,G23,0)</f>
        <v>0</v>
      </c>
      <c r="BD23" s="9">
        <f t="shared" ref="BD23" si="11">IF(AZ23=4,G23,0)</f>
        <v>0</v>
      </c>
      <c r="BE23" s="9">
        <f t="shared" ref="BE23" si="12">IF(AZ23=5,G23,0)</f>
        <v>0</v>
      </c>
      <c r="CA23" s="12">
        <v>1</v>
      </c>
      <c r="CB23" s="12">
        <v>0</v>
      </c>
      <c r="CZ23" s="9">
        <v>0</v>
      </c>
    </row>
    <row r="24" spans="1:104">
      <c r="A24" s="252"/>
      <c r="B24" s="253" t="s">
        <v>76</v>
      </c>
      <c r="C24" s="254" t="str">
        <f>CONCATENATE(B22," ",C22)</f>
        <v>94 Lešení a stavební výtahy</v>
      </c>
      <c r="D24" s="255"/>
      <c r="E24" s="256"/>
      <c r="F24" s="257"/>
      <c r="G24" s="258">
        <f>SUM(G22:G23)</f>
        <v>0</v>
      </c>
      <c r="O24" s="11">
        <v>4</v>
      </c>
      <c r="BA24" s="13">
        <f>SUM(BA22:BA23)</f>
        <v>0</v>
      </c>
      <c r="BB24" s="13">
        <f>SUM(BB22:BB23)</f>
        <v>0</v>
      </c>
      <c r="BC24" s="13">
        <f>SUM(BC22:BC23)</f>
        <v>0</v>
      </c>
      <c r="BD24" s="13">
        <f>SUM(BD22:BD23)</f>
        <v>0</v>
      </c>
      <c r="BE24" s="13">
        <f>SUM(BE22:BE23)</f>
        <v>0</v>
      </c>
    </row>
    <row r="25" spans="1:104">
      <c r="A25" s="240" t="s">
        <v>73</v>
      </c>
      <c r="B25" s="241" t="s">
        <v>167</v>
      </c>
      <c r="C25" s="242" t="s">
        <v>166</v>
      </c>
      <c r="D25" s="243"/>
      <c r="E25" s="244"/>
      <c r="F25" s="244"/>
      <c r="G25" s="245"/>
      <c r="H25" s="10"/>
      <c r="I25" s="10"/>
      <c r="O25" s="11">
        <v>1</v>
      </c>
    </row>
    <row r="26" spans="1:104" ht="13.5">
      <c r="A26" s="246">
        <v>11</v>
      </c>
      <c r="B26" s="247" t="s">
        <v>168</v>
      </c>
      <c r="C26" s="248" t="s">
        <v>170</v>
      </c>
      <c r="D26" s="249" t="s">
        <v>80</v>
      </c>
      <c r="E26" s="250">
        <v>36.75</v>
      </c>
      <c r="F26" s="250"/>
      <c r="G26" s="251">
        <f t="shared" ref="G26:G27" si="13">E26*F26</f>
        <v>0</v>
      </c>
      <c r="O26" s="11">
        <v>2</v>
      </c>
      <c r="AA26" s="9">
        <v>1</v>
      </c>
      <c r="AB26" s="9">
        <v>0</v>
      </c>
      <c r="AC26" s="9">
        <v>0</v>
      </c>
      <c r="AZ26" s="9">
        <v>1</v>
      </c>
      <c r="BA26" s="9">
        <f t="shared" ref="BA26:BA27" si="14">IF(AZ26=1,G26,0)</f>
        <v>0</v>
      </c>
      <c r="BB26" s="9">
        <f t="shared" ref="BB26:BB27" si="15">IF(AZ26=2,G26,0)</f>
        <v>0</v>
      </c>
      <c r="BC26" s="9">
        <f t="shared" ref="BC26:BC27" si="16">IF(AZ26=3,G26,0)</f>
        <v>0</v>
      </c>
      <c r="BD26" s="9">
        <f t="shared" ref="BD26:BD27" si="17">IF(AZ26=4,G26,0)</f>
        <v>0</v>
      </c>
      <c r="BE26" s="9">
        <f t="shared" ref="BE26:BE27" si="18">IF(AZ26=5,G26,0)</f>
        <v>0</v>
      </c>
      <c r="CA26" s="12">
        <v>1</v>
      </c>
      <c r="CB26" s="12">
        <v>0</v>
      </c>
      <c r="CZ26" s="9">
        <v>0</v>
      </c>
    </row>
    <row r="27" spans="1:104" ht="13.5">
      <c r="A27" s="246">
        <v>12</v>
      </c>
      <c r="B27" s="247" t="s">
        <v>169</v>
      </c>
      <c r="C27" s="248" t="s">
        <v>171</v>
      </c>
      <c r="D27" s="249" t="s">
        <v>80</v>
      </c>
      <c r="E27" s="250">
        <v>24.5</v>
      </c>
      <c r="F27" s="250"/>
      <c r="G27" s="251">
        <f t="shared" si="13"/>
        <v>0</v>
      </c>
      <c r="O27" s="11">
        <v>2</v>
      </c>
      <c r="AA27" s="9">
        <v>1</v>
      </c>
      <c r="AB27" s="9">
        <v>1</v>
      </c>
      <c r="AC27" s="9">
        <v>1</v>
      </c>
      <c r="AZ27" s="9">
        <v>1</v>
      </c>
      <c r="BA27" s="9">
        <f t="shared" si="14"/>
        <v>0</v>
      </c>
      <c r="BB27" s="9">
        <f t="shared" si="15"/>
        <v>0</v>
      </c>
      <c r="BC27" s="9">
        <f t="shared" si="16"/>
        <v>0</v>
      </c>
      <c r="BD27" s="9">
        <f t="shared" si="17"/>
        <v>0</v>
      </c>
      <c r="BE27" s="9">
        <f t="shared" si="18"/>
        <v>0</v>
      </c>
      <c r="CA27" s="12">
        <v>1</v>
      </c>
      <c r="CB27" s="12">
        <v>1</v>
      </c>
      <c r="CZ27" s="9">
        <v>1.2800000000000001E-3</v>
      </c>
    </row>
    <row r="28" spans="1:104">
      <c r="A28" s="252"/>
      <c r="B28" s="253" t="s">
        <v>76</v>
      </c>
      <c r="C28" s="254" t="str">
        <f>CONCATENATE(B25," ",C25)</f>
        <v>95 Dokončovací konstrukce na pozemních stavbách</v>
      </c>
      <c r="D28" s="255"/>
      <c r="E28" s="256"/>
      <c r="F28" s="257"/>
      <c r="G28" s="258">
        <f>SUM(G25:G27)</f>
        <v>0</v>
      </c>
      <c r="O28" s="11">
        <v>4</v>
      </c>
      <c r="BA28" s="13">
        <f>SUM(BA25:BA27)</f>
        <v>0</v>
      </c>
      <c r="BB28" s="13">
        <f>SUM(BB25:BB27)</f>
        <v>0</v>
      </c>
      <c r="BC28" s="13">
        <f>SUM(BC25:BC27)</f>
        <v>0</v>
      </c>
      <c r="BD28" s="13">
        <f>SUM(BD25:BD27)</f>
        <v>0</v>
      </c>
      <c r="BE28" s="13">
        <f>SUM(BE25:BE27)</f>
        <v>0</v>
      </c>
    </row>
    <row r="29" spans="1:104">
      <c r="A29" s="240" t="s">
        <v>73</v>
      </c>
      <c r="B29" s="241" t="s">
        <v>84</v>
      </c>
      <c r="C29" s="242" t="s">
        <v>85</v>
      </c>
      <c r="D29" s="243"/>
      <c r="E29" s="244"/>
      <c r="F29" s="244"/>
      <c r="G29" s="245"/>
      <c r="H29" s="10"/>
      <c r="I29" s="10"/>
      <c r="O29" s="11">
        <v>1</v>
      </c>
    </row>
    <row r="30" spans="1:104" ht="13.5">
      <c r="A30" s="246">
        <v>13</v>
      </c>
      <c r="B30" s="247" t="s">
        <v>172</v>
      </c>
      <c r="C30" s="248" t="s">
        <v>177</v>
      </c>
      <c r="D30" s="249" t="s">
        <v>80</v>
      </c>
      <c r="E30" s="250">
        <v>15.08</v>
      </c>
      <c r="F30" s="250"/>
      <c r="G30" s="251">
        <f>E30*F30</f>
        <v>0</v>
      </c>
      <c r="O30" s="11">
        <v>2</v>
      </c>
      <c r="AA30" s="9">
        <v>1</v>
      </c>
      <c r="AB30" s="9">
        <v>0</v>
      </c>
      <c r="AC30" s="9">
        <v>0</v>
      </c>
      <c r="AZ30" s="9">
        <v>2</v>
      </c>
      <c r="BA30" s="9">
        <f>IF(AZ30=1,G30,0)</f>
        <v>0</v>
      </c>
      <c r="BB30" s="9">
        <f>IF(AZ30=2,G30,0)</f>
        <v>0</v>
      </c>
      <c r="BC30" s="9">
        <f>IF(AZ30=3,G30,0)</f>
        <v>0</v>
      </c>
      <c r="BD30" s="9">
        <f>IF(AZ30=4,G30,0)</f>
        <v>0</v>
      </c>
      <c r="BE30" s="9">
        <f>IF(AZ30=5,G30,0)</f>
        <v>0</v>
      </c>
      <c r="CA30" s="12">
        <v>1</v>
      </c>
      <c r="CB30" s="12">
        <v>0</v>
      </c>
      <c r="CZ30" s="9">
        <v>1.7000000000000001E-4</v>
      </c>
    </row>
    <row r="31" spans="1:104" ht="13.5">
      <c r="A31" s="246">
        <v>14</v>
      </c>
      <c r="B31" s="247" t="s">
        <v>173</v>
      </c>
      <c r="C31" s="248" t="s">
        <v>178</v>
      </c>
      <c r="D31" s="249" t="s">
        <v>80</v>
      </c>
      <c r="E31" s="250">
        <v>109.58</v>
      </c>
      <c r="F31" s="250"/>
      <c r="G31" s="251">
        <f t="shared" ref="G31:G36" si="19">E31*F31</f>
        <v>0</v>
      </c>
      <c r="O31" s="11"/>
      <c r="CA31" s="12"/>
      <c r="CB31" s="12"/>
    </row>
    <row r="32" spans="1:104" ht="25.5">
      <c r="A32" s="246">
        <v>15</v>
      </c>
      <c r="B32" s="247" t="s">
        <v>174</v>
      </c>
      <c r="C32" s="248" t="s">
        <v>179</v>
      </c>
      <c r="D32" s="249" t="s">
        <v>80</v>
      </c>
      <c r="E32" s="250">
        <v>15.08</v>
      </c>
      <c r="F32" s="250"/>
      <c r="G32" s="251">
        <f t="shared" si="19"/>
        <v>0</v>
      </c>
      <c r="O32" s="11"/>
      <c r="CA32" s="12"/>
      <c r="CB32" s="12"/>
    </row>
    <row r="33" spans="1:104" ht="13.5">
      <c r="A33" s="246">
        <v>16</v>
      </c>
      <c r="B33" s="247" t="s">
        <v>175</v>
      </c>
      <c r="C33" s="248" t="s">
        <v>180</v>
      </c>
      <c r="D33" s="249" t="s">
        <v>83</v>
      </c>
      <c r="E33" s="250">
        <v>2.35</v>
      </c>
      <c r="F33" s="250"/>
      <c r="G33" s="251">
        <f t="shared" si="19"/>
        <v>0</v>
      </c>
      <c r="O33" s="11"/>
      <c r="CA33" s="12"/>
      <c r="CB33" s="12"/>
    </row>
    <row r="34" spans="1:104" ht="13.5">
      <c r="A34" s="246">
        <v>17</v>
      </c>
      <c r="B34" s="247" t="s">
        <v>89</v>
      </c>
      <c r="C34" s="248" t="s">
        <v>181</v>
      </c>
      <c r="D34" s="249" t="s">
        <v>83</v>
      </c>
      <c r="E34" s="250">
        <v>2.35</v>
      </c>
      <c r="F34" s="250"/>
      <c r="G34" s="251">
        <f t="shared" si="19"/>
        <v>0</v>
      </c>
      <c r="O34" s="11"/>
      <c r="CA34" s="12"/>
      <c r="CB34" s="12"/>
    </row>
    <row r="35" spans="1:104" ht="13.5">
      <c r="A35" s="246">
        <v>18</v>
      </c>
      <c r="B35" s="247" t="s">
        <v>86</v>
      </c>
      <c r="C35" s="248" t="s">
        <v>182</v>
      </c>
      <c r="D35" s="249" t="s">
        <v>83</v>
      </c>
      <c r="E35" s="250">
        <v>37.6</v>
      </c>
      <c r="F35" s="250"/>
      <c r="G35" s="251">
        <f t="shared" si="19"/>
        <v>0</v>
      </c>
      <c r="O35" s="11"/>
      <c r="CA35" s="12"/>
      <c r="CB35" s="12"/>
    </row>
    <row r="36" spans="1:104" ht="13.5">
      <c r="A36" s="246">
        <v>19</v>
      </c>
      <c r="B36" s="247" t="s">
        <v>87</v>
      </c>
      <c r="C36" s="248" t="s">
        <v>183</v>
      </c>
      <c r="D36" s="249" t="s">
        <v>83</v>
      </c>
      <c r="E36" s="250">
        <v>2.35</v>
      </c>
      <c r="F36" s="250"/>
      <c r="G36" s="251">
        <f t="shared" si="19"/>
        <v>0</v>
      </c>
      <c r="O36" s="11"/>
      <c r="CA36" s="12"/>
      <c r="CB36" s="12"/>
    </row>
    <row r="37" spans="1:104" ht="13.5">
      <c r="A37" s="246">
        <v>20</v>
      </c>
      <c r="B37" s="247" t="s">
        <v>176</v>
      </c>
      <c r="C37" s="248" t="s">
        <v>184</v>
      </c>
      <c r="D37" s="249" t="s">
        <v>83</v>
      </c>
      <c r="E37" s="250">
        <v>2.35</v>
      </c>
      <c r="F37" s="250"/>
      <c r="G37" s="251">
        <f>E37*F37</f>
        <v>0</v>
      </c>
      <c r="O37" s="11">
        <v>2</v>
      </c>
      <c r="AA37" s="9">
        <v>3</v>
      </c>
      <c r="AB37" s="9">
        <v>7</v>
      </c>
      <c r="AC37" s="9">
        <v>28323117</v>
      </c>
      <c r="AZ37" s="9">
        <v>2</v>
      </c>
      <c r="BA37" s="9">
        <f>IF(AZ37=1,G37,0)</f>
        <v>0</v>
      </c>
      <c r="BB37" s="9">
        <f>IF(AZ37=2,G37,0)</f>
        <v>0</v>
      </c>
      <c r="BC37" s="9">
        <f>IF(AZ37=3,G37,0)</f>
        <v>0</v>
      </c>
      <c r="BD37" s="9">
        <f>IF(AZ37=4,G37,0)</f>
        <v>0</v>
      </c>
      <c r="BE37" s="9">
        <f>IF(AZ37=5,G37,0)</f>
        <v>0</v>
      </c>
      <c r="CA37" s="12">
        <v>3</v>
      </c>
      <c r="CB37" s="12">
        <v>7</v>
      </c>
      <c r="CZ37" s="9">
        <v>2.0000000000000001E-4</v>
      </c>
    </row>
    <row r="38" spans="1:104" ht="13.5">
      <c r="A38" s="246">
        <v>21</v>
      </c>
      <c r="B38" s="247" t="s">
        <v>88</v>
      </c>
      <c r="C38" s="248" t="s">
        <v>185</v>
      </c>
      <c r="D38" s="249" t="s">
        <v>83</v>
      </c>
      <c r="E38" s="250">
        <v>2.35</v>
      </c>
      <c r="F38" s="250"/>
      <c r="G38" s="251">
        <f>E38*F38</f>
        <v>0</v>
      </c>
      <c r="O38" s="11">
        <v>2</v>
      </c>
      <c r="AA38" s="9">
        <v>7</v>
      </c>
      <c r="AB38" s="9">
        <v>1002</v>
      </c>
      <c r="AC38" s="9">
        <v>5</v>
      </c>
      <c r="AZ38" s="9">
        <v>2</v>
      </c>
      <c r="BA38" s="9">
        <f>IF(AZ38=1,G38,0)</f>
        <v>0</v>
      </c>
      <c r="BB38" s="9">
        <f>IF(AZ38=2,G38,0)</f>
        <v>0</v>
      </c>
      <c r="BC38" s="9">
        <f>IF(AZ38=3,G38,0)</f>
        <v>0</v>
      </c>
      <c r="BD38" s="9">
        <f>IF(AZ38=4,G38,0)</f>
        <v>0</v>
      </c>
      <c r="BE38" s="9">
        <f>IF(AZ38=5,G38,0)</f>
        <v>0</v>
      </c>
      <c r="CA38" s="12">
        <v>7</v>
      </c>
      <c r="CB38" s="12">
        <v>1002</v>
      </c>
      <c r="CZ38" s="9">
        <v>0</v>
      </c>
    </row>
    <row r="39" spans="1:104">
      <c r="A39" s="252"/>
      <c r="B39" s="253" t="s">
        <v>76</v>
      </c>
      <c r="C39" s="254" t="str">
        <f>CONCATENATE(B29," ",C29)</f>
        <v>96 Bourání konstrukcí</v>
      </c>
      <c r="D39" s="255"/>
      <c r="E39" s="256"/>
      <c r="F39" s="257"/>
      <c r="G39" s="258">
        <f>SUM(G29:G38)</f>
        <v>0</v>
      </c>
      <c r="O39" s="11">
        <v>4</v>
      </c>
      <c r="BA39" s="13">
        <f>SUM(BA29:BA38)</f>
        <v>0</v>
      </c>
      <c r="BB39" s="13">
        <f>SUM(BB29:BB38)</f>
        <v>0</v>
      </c>
      <c r="BC39" s="13">
        <f>SUM(BC29:BC38)</f>
        <v>0</v>
      </c>
      <c r="BD39" s="13">
        <f>SUM(BD29:BD38)</f>
        <v>0</v>
      </c>
      <c r="BE39" s="13">
        <f>SUM(BE29:BE38)</f>
        <v>0</v>
      </c>
    </row>
    <row r="40" spans="1:104">
      <c r="A40" s="240" t="s">
        <v>73</v>
      </c>
      <c r="B40" s="241" t="s">
        <v>186</v>
      </c>
      <c r="C40" s="242" t="s">
        <v>187</v>
      </c>
      <c r="D40" s="243"/>
      <c r="E40" s="244"/>
      <c r="F40" s="244"/>
      <c r="G40" s="245"/>
      <c r="O40" s="11"/>
      <c r="BA40" s="13"/>
      <c r="BB40" s="13"/>
      <c r="BC40" s="13"/>
      <c r="BD40" s="13"/>
      <c r="BE40" s="13"/>
    </row>
    <row r="41" spans="1:104" ht="13.5">
      <c r="A41" s="246">
        <v>22</v>
      </c>
      <c r="B41" s="247" t="s">
        <v>188</v>
      </c>
      <c r="C41" s="248" t="s">
        <v>189</v>
      </c>
      <c r="D41" s="249" t="s">
        <v>83</v>
      </c>
      <c r="E41" s="250">
        <v>2.35</v>
      </c>
      <c r="F41" s="250"/>
      <c r="G41" s="251">
        <f>E41*F41</f>
        <v>0</v>
      </c>
      <c r="O41" s="11"/>
      <c r="BA41" s="13"/>
      <c r="BB41" s="13"/>
      <c r="BC41" s="13"/>
      <c r="BD41" s="13"/>
      <c r="BE41" s="13"/>
    </row>
    <row r="42" spans="1:104">
      <c r="A42" s="252"/>
      <c r="B42" s="253" t="s">
        <v>76</v>
      </c>
      <c r="C42" s="254" t="str">
        <f>CONCATENATE(B40," ",C40)</f>
        <v>99 Staveništní přesun hmot</v>
      </c>
      <c r="D42" s="255"/>
      <c r="E42" s="256"/>
      <c r="F42" s="257"/>
      <c r="G42" s="258">
        <f>SUM(G40:G41)</f>
        <v>0</v>
      </c>
      <c r="O42" s="11"/>
      <c r="BA42" s="13"/>
      <c r="BB42" s="13"/>
      <c r="BC42" s="13"/>
      <c r="BD42" s="13"/>
      <c r="BE42" s="13"/>
    </row>
    <row r="43" spans="1:104">
      <c r="A43" s="240"/>
      <c r="B43" s="241"/>
      <c r="C43" s="242"/>
      <c r="D43" s="243"/>
      <c r="E43" s="244"/>
      <c r="F43" s="244"/>
      <c r="G43" s="245"/>
      <c r="H43" s="10"/>
      <c r="I43" s="10"/>
      <c r="O43" s="11">
        <v>1</v>
      </c>
    </row>
    <row r="44" spans="1:104" ht="13.5">
      <c r="A44" s="246"/>
      <c r="B44" s="247"/>
      <c r="C44" s="248"/>
      <c r="D44" s="249"/>
      <c r="E44" s="250"/>
      <c r="F44" s="250"/>
      <c r="G44" s="251">
        <f>E44*F44</f>
        <v>0</v>
      </c>
      <c r="O44" s="11">
        <v>2</v>
      </c>
      <c r="AA44" s="9">
        <v>1</v>
      </c>
      <c r="AB44" s="9">
        <v>0</v>
      </c>
      <c r="AC44" s="9">
        <v>0</v>
      </c>
      <c r="AZ44" s="9">
        <v>2</v>
      </c>
      <c r="BA44" s="9">
        <f>IF(AZ44=1,G44,0)</f>
        <v>0</v>
      </c>
      <c r="BB44" s="9">
        <f>IF(AZ44=2,G44,0)</f>
        <v>0</v>
      </c>
      <c r="BC44" s="9">
        <f>IF(AZ44=3,G44,0)</f>
        <v>0</v>
      </c>
      <c r="BD44" s="9">
        <f>IF(AZ44=4,G44,0)</f>
        <v>0</v>
      </c>
      <c r="BE44" s="9">
        <f>IF(AZ44=5,G44,0)</f>
        <v>0</v>
      </c>
      <c r="CA44" s="12">
        <v>1</v>
      </c>
      <c r="CB44" s="12">
        <v>0</v>
      </c>
      <c r="CZ44" s="9">
        <v>0</v>
      </c>
    </row>
    <row r="45" spans="1:104" ht="13.5">
      <c r="A45" s="246"/>
      <c r="B45" s="247"/>
      <c r="C45" s="248"/>
      <c r="D45" s="249"/>
      <c r="E45" s="250"/>
      <c r="F45" s="250"/>
      <c r="G45" s="251">
        <f>E45*F45</f>
        <v>0</v>
      </c>
      <c r="O45" s="11">
        <v>2</v>
      </c>
      <c r="AA45" s="9">
        <v>1</v>
      </c>
      <c r="AB45" s="9">
        <v>0</v>
      </c>
      <c r="AC45" s="9">
        <v>0</v>
      </c>
      <c r="AZ45" s="9">
        <v>2</v>
      </c>
      <c r="BA45" s="9">
        <f>IF(AZ45=1,G45,0)</f>
        <v>0</v>
      </c>
      <c r="BB45" s="9">
        <f>IF(AZ45=2,G45,0)</f>
        <v>0</v>
      </c>
      <c r="BC45" s="9">
        <f>IF(AZ45=3,G45,0)</f>
        <v>0</v>
      </c>
      <c r="BD45" s="9">
        <f>IF(AZ45=4,G45,0)</f>
        <v>0</v>
      </c>
      <c r="BE45" s="9">
        <f>IF(AZ45=5,G45,0)</f>
        <v>0</v>
      </c>
      <c r="CA45" s="12">
        <v>1</v>
      </c>
      <c r="CB45" s="12">
        <v>0</v>
      </c>
      <c r="CZ45" s="9">
        <v>0</v>
      </c>
    </row>
    <row r="46" spans="1:104">
      <c r="A46" s="252"/>
      <c r="B46" s="253" t="s">
        <v>76</v>
      </c>
      <c r="C46" s="254" t="str">
        <f>CONCATENATE(B43," ",C43)</f>
        <v xml:space="preserve"> </v>
      </c>
      <c r="D46" s="255"/>
      <c r="E46" s="256"/>
      <c r="F46" s="257"/>
      <c r="G46" s="258">
        <f>SUM(G43:G45)</f>
        <v>0</v>
      </c>
      <c r="O46" s="11">
        <v>4</v>
      </c>
      <c r="BA46" s="13">
        <f>SUM(BA43:BA45)</f>
        <v>0</v>
      </c>
      <c r="BB46" s="13">
        <f>SUM(BB43:BB45)</f>
        <v>0</v>
      </c>
      <c r="BC46" s="13">
        <f>SUM(BC43:BC45)</f>
        <v>0</v>
      </c>
      <c r="BD46" s="13">
        <f>SUM(BD43:BD45)</f>
        <v>0</v>
      </c>
      <c r="BE46" s="13">
        <f>SUM(BE43:BE45)</f>
        <v>0</v>
      </c>
    </row>
    <row r="47" spans="1:104">
      <c r="E47" s="224"/>
    </row>
    <row r="48" spans="1:104">
      <c r="E48" s="224"/>
    </row>
    <row r="49" spans="5:5">
      <c r="E49" s="224"/>
    </row>
    <row r="50" spans="5:5">
      <c r="E50" s="224"/>
    </row>
    <row r="51" spans="5:5">
      <c r="E51" s="224"/>
    </row>
    <row r="52" spans="5:5">
      <c r="E52" s="224"/>
    </row>
    <row r="53" spans="5:5">
      <c r="E53" s="224"/>
    </row>
    <row r="54" spans="5:5">
      <c r="E54" s="224"/>
    </row>
    <row r="55" spans="5:5">
      <c r="E55" s="224"/>
    </row>
    <row r="56" spans="5:5">
      <c r="E56" s="224"/>
    </row>
    <row r="57" spans="5:5">
      <c r="E57" s="224"/>
    </row>
    <row r="58" spans="5:5">
      <c r="E58" s="224"/>
    </row>
    <row r="59" spans="5:5">
      <c r="E59" s="224"/>
    </row>
    <row r="60" spans="5:5">
      <c r="E60" s="224"/>
    </row>
    <row r="61" spans="5:5">
      <c r="E61" s="224"/>
    </row>
    <row r="62" spans="5:5">
      <c r="E62" s="224"/>
    </row>
    <row r="63" spans="5:5">
      <c r="E63" s="224"/>
    </row>
    <row r="64" spans="5:5">
      <c r="E64" s="224"/>
    </row>
    <row r="65" spans="1:7">
      <c r="E65" s="224"/>
    </row>
    <row r="66" spans="1:7">
      <c r="E66" s="224"/>
    </row>
    <row r="67" spans="1:7">
      <c r="E67" s="224"/>
    </row>
    <row r="68" spans="1:7">
      <c r="E68" s="224"/>
    </row>
    <row r="69" spans="1:7">
      <c r="E69" s="224"/>
    </row>
    <row r="70" spans="1:7">
      <c r="A70" s="259"/>
      <c r="B70" s="259"/>
      <c r="C70" s="259"/>
      <c r="D70" s="259"/>
      <c r="E70" s="259"/>
      <c r="F70" s="259"/>
      <c r="G70" s="259"/>
    </row>
    <row r="71" spans="1:7">
      <c r="A71" s="259"/>
      <c r="B71" s="259"/>
      <c r="C71" s="259"/>
      <c r="D71" s="259"/>
      <c r="E71" s="259"/>
      <c r="F71" s="259"/>
      <c r="G71" s="259"/>
    </row>
    <row r="72" spans="1:7">
      <c r="A72" s="259"/>
      <c r="B72" s="259"/>
      <c r="C72" s="259"/>
      <c r="D72" s="259"/>
      <c r="E72" s="259"/>
      <c r="F72" s="259"/>
      <c r="G72" s="259"/>
    </row>
    <row r="73" spans="1:7">
      <c r="A73" s="259"/>
      <c r="B73" s="259"/>
      <c r="C73" s="259"/>
      <c r="D73" s="259"/>
      <c r="E73" s="259"/>
      <c r="F73" s="259"/>
      <c r="G73" s="259"/>
    </row>
    <row r="74" spans="1:7">
      <c r="E74" s="224"/>
    </row>
    <row r="75" spans="1:7">
      <c r="E75" s="224"/>
    </row>
    <row r="76" spans="1:7">
      <c r="E76" s="224"/>
    </row>
    <row r="77" spans="1:7">
      <c r="E77" s="224"/>
    </row>
    <row r="78" spans="1:7">
      <c r="E78" s="224"/>
    </row>
    <row r="79" spans="1:7">
      <c r="E79" s="224"/>
    </row>
    <row r="80" spans="1:7">
      <c r="E80" s="224"/>
    </row>
    <row r="81" spans="5:5">
      <c r="E81" s="224"/>
    </row>
    <row r="82" spans="5:5">
      <c r="E82" s="224"/>
    </row>
    <row r="83" spans="5:5">
      <c r="E83" s="224"/>
    </row>
    <row r="84" spans="5:5">
      <c r="E84" s="224"/>
    </row>
    <row r="85" spans="5:5">
      <c r="E85" s="224"/>
    </row>
    <row r="86" spans="5:5">
      <c r="E86" s="224"/>
    </row>
    <row r="87" spans="5:5">
      <c r="E87" s="224"/>
    </row>
    <row r="88" spans="5:5">
      <c r="E88" s="224"/>
    </row>
    <row r="89" spans="5:5">
      <c r="E89" s="224"/>
    </row>
    <row r="90" spans="5:5">
      <c r="E90" s="224"/>
    </row>
    <row r="91" spans="5:5">
      <c r="E91" s="224"/>
    </row>
    <row r="92" spans="5:5">
      <c r="E92" s="224"/>
    </row>
    <row r="93" spans="5:5">
      <c r="E93" s="224"/>
    </row>
    <row r="94" spans="5:5">
      <c r="E94" s="224"/>
    </row>
    <row r="95" spans="5:5">
      <c r="E95" s="224"/>
    </row>
    <row r="96" spans="5:5">
      <c r="E96" s="224"/>
    </row>
    <row r="97" spans="1:7">
      <c r="E97" s="224"/>
    </row>
    <row r="98" spans="1:7">
      <c r="E98" s="224"/>
    </row>
    <row r="99" spans="1:7">
      <c r="E99" s="224"/>
    </row>
    <row r="100" spans="1:7">
      <c r="E100" s="224"/>
    </row>
    <row r="101" spans="1:7">
      <c r="E101" s="224"/>
    </row>
    <row r="102" spans="1:7">
      <c r="E102" s="224"/>
    </row>
    <row r="103" spans="1:7">
      <c r="E103" s="224"/>
    </row>
    <row r="104" spans="1:7">
      <c r="E104" s="224"/>
    </row>
    <row r="105" spans="1:7" ht="13.5">
      <c r="A105" s="260"/>
      <c r="B105" s="260"/>
    </row>
    <row r="106" spans="1:7" ht="13.5">
      <c r="A106" s="259"/>
      <c r="B106" s="259"/>
      <c r="C106" s="261"/>
      <c r="D106" s="261"/>
      <c r="E106" s="262"/>
      <c r="F106" s="261"/>
      <c r="G106" s="263"/>
    </row>
    <row r="107" spans="1:7" ht="13.5">
      <c r="A107" s="264"/>
      <c r="B107" s="264"/>
      <c r="C107" s="259"/>
      <c r="D107" s="259"/>
      <c r="E107" s="265"/>
      <c r="F107" s="259"/>
      <c r="G107" s="259"/>
    </row>
    <row r="108" spans="1:7">
      <c r="A108" s="259"/>
      <c r="B108" s="259"/>
      <c r="C108" s="259"/>
      <c r="D108" s="259"/>
      <c r="E108" s="265"/>
      <c r="F108" s="259"/>
      <c r="G108" s="259"/>
    </row>
    <row r="109" spans="1:7">
      <c r="A109" s="259"/>
      <c r="B109" s="259"/>
      <c r="C109" s="259"/>
      <c r="D109" s="259"/>
      <c r="E109" s="265"/>
      <c r="F109" s="259"/>
      <c r="G109" s="259"/>
    </row>
    <row r="110" spans="1:7">
      <c r="A110" s="259"/>
      <c r="B110" s="259"/>
      <c r="C110" s="259"/>
      <c r="D110" s="259"/>
      <c r="E110" s="265"/>
      <c r="F110" s="259"/>
      <c r="G110" s="259"/>
    </row>
    <row r="111" spans="1:7">
      <c r="A111" s="259"/>
      <c r="B111" s="259"/>
      <c r="C111" s="259"/>
      <c r="D111" s="259"/>
      <c r="E111" s="265"/>
      <c r="F111" s="259"/>
      <c r="G111" s="259"/>
    </row>
    <row r="112" spans="1:7">
      <c r="A112" s="259"/>
      <c r="B112" s="259"/>
      <c r="C112" s="259"/>
      <c r="D112" s="259"/>
      <c r="E112" s="265"/>
      <c r="F112" s="259"/>
      <c r="G112" s="259"/>
    </row>
    <row r="113" spans="1:7">
      <c r="A113" s="259"/>
      <c r="B113" s="259"/>
      <c r="C113" s="259"/>
      <c r="D113" s="259"/>
      <c r="E113" s="265"/>
      <c r="F113" s="259"/>
      <c r="G113" s="259"/>
    </row>
    <row r="114" spans="1:7">
      <c r="A114" s="259"/>
      <c r="B114" s="259"/>
      <c r="C114" s="259"/>
      <c r="D114" s="259"/>
      <c r="E114" s="265"/>
      <c r="F114" s="259"/>
      <c r="G114" s="259"/>
    </row>
    <row r="115" spans="1:7">
      <c r="A115" s="259"/>
      <c r="B115" s="259"/>
      <c r="C115" s="259"/>
      <c r="D115" s="259"/>
      <c r="E115" s="265"/>
      <c r="F115" s="259"/>
      <c r="G115" s="259"/>
    </row>
    <row r="116" spans="1:7">
      <c r="A116" s="259"/>
      <c r="B116" s="259"/>
      <c r="C116" s="259"/>
      <c r="D116" s="259"/>
      <c r="E116" s="265"/>
      <c r="F116" s="259"/>
      <c r="G116" s="259"/>
    </row>
    <row r="117" spans="1:7">
      <c r="A117" s="259"/>
      <c r="B117" s="259"/>
      <c r="C117" s="259"/>
      <c r="D117" s="259"/>
      <c r="E117" s="265"/>
      <c r="F117" s="259"/>
      <c r="G117" s="259"/>
    </row>
    <row r="118" spans="1:7">
      <c r="A118" s="259"/>
      <c r="B118" s="259"/>
      <c r="C118" s="259"/>
      <c r="D118" s="259"/>
      <c r="E118" s="265"/>
      <c r="F118" s="259"/>
      <c r="G118" s="259"/>
    </row>
    <row r="119" spans="1:7">
      <c r="A119" s="259"/>
      <c r="B119" s="259"/>
      <c r="C119" s="259"/>
      <c r="D119" s="259"/>
      <c r="E119" s="265"/>
      <c r="F119" s="259"/>
      <c r="G119" s="259"/>
    </row>
  </sheetData>
  <mergeCells count="5">
    <mergeCell ref="A1:G1"/>
    <mergeCell ref="A3:B3"/>
    <mergeCell ref="A4:B4"/>
    <mergeCell ref="E4:G4"/>
    <mergeCell ref="F9:G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39</vt:i4>
      </vt:variant>
    </vt:vector>
  </HeadingPairs>
  <TitlesOfParts>
    <vt:vector size="43" baseType="lpstr">
      <vt:lpstr>Stavba</vt:lpstr>
      <vt:lpstr>Krycí list</vt:lpstr>
      <vt:lpstr>Rekapitulace</vt:lpstr>
      <vt:lpstr>Položky</vt:lpstr>
      <vt:lpstr>Stavba!CelkemObjekty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Stavba!SoucetDilu</vt:lpstr>
      <vt:lpstr>VRN</vt:lpstr>
      <vt:lpstr>Zakazka</vt:lpstr>
      <vt:lpstr>Zaklad22</vt:lpstr>
      <vt:lpstr>Zaklad5</vt:lpstr>
      <vt:lpstr>Zhotovitel</vt:lpstr>
    </vt:vector>
  </TitlesOfParts>
  <Company>Gymnázium Na Pražačce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Vzorovy_rozpocet_izolace</dc:title>
  <dc:creator>Ing. Michaela Pěničková</dc:creator>
  <cp:lastModifiedBy>ruzena.bechynova</cp:lastModifiedBy>
  <cp:lastPrinted>2017-06-21T13:37:43Z</cp:lastPrinted>
  <dcterms:created xsi:type="dcterms:W3CDTF">2016-09-09T08:14:19Z</dcterms:created>
  <dcterms:modified xsi:type="dcterms:W3CDTF">2017-06-21T13:39:33Z</dcterms:modified>
</cp:coreProperties>
</file>